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24226"/>
  <mc:AlternateContent xmlns:mc="http://schemas.openxmlformats.org/markup-compatibility/2006">
    <mc:Choice Requires="x15">
      <x15ac:absPath xmlns:x15ac="http://schemas.microsoft.com/office/spreadsheetml/2010/11/ac" url="/Users/300media/Desktop/Care 24:"/>
    </mc:Choice>
  </mc:AlternateContent>
  <xr:revisionPtr revIDLastSave="0" documentId="13_ncr:1_{41ED416C-7ECB-DD46-A35D-C9E0F8DA51BB}" xr6:coauthVersionLast="45" xr6:coauthVersionMax="45" xr10:uidLastSave="{00000000-0000-0000-0000-000000000000}"/>
  <bookViews>
    <workbookView xWindow="1040" yWindow="460" windowWidth="28780" windowHeight="20700" activeTab="1" xr2:uid="{00000000-000D-0000-FFFF-FFFF00000000}"/>
  </bookViews>
  <sheets>
    <sheet name="Sales and Cost Forecast" sheetId="31" r:id="rId1"/>
    <sheet name="Profit and Loss Summary" sheetId="29" r:id="rId2"/>
    <sheet name="Sheet3" sheetId="35" state="hidden" r:id="rId3"/>
    <sheet name="Sheet1" sheetId="36" state="hidden" r:id="rId4"/>
    <sheet name="Sheet2" sheetId="34" state="hidden" r:id="rId5"/>
    <sheet name="Tables" sheetId="33" state="hidden" r:id="rId6"/>
  </sheets>
  <definedNames>
    <definedName name="_xlnm.Print_Area" localSheetId="1">'Profit and Loss Summary'!$A$1:$E$5</definedName>
    <definedName name="_xlnm.Print_Area" localSheetId="0">'Sales and Cost Forecast'!$A$1:$AT$24</definedName>
    <definedName name="_xlnm.Print_Titles" localSheetId="0">'Sales and Cost Forecast'!$A:$A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31" l="1"/>
  <c r="M44" i="31"/>
  <c r="L44" i="31"/>
  <c r="K44" i="31"/>
  <c r="J44" i="31"/>
  <c r="I44" i="31"/>
  <c r="H44" i="31"/>
  <c r="G44" i="31"/>
  <c r="F44" i="31"/>
  <c r="E44" i="31"/>
  <c r="D44" i="31"/>
  <c r="C54" i="31"/>
  <c r="Q68" i="31" l="1"/>
  <c r="AF68" i="31" s="1"/>
  <c r="Q67" i="31"/>
  <c r="AF67" i="31" s="1"/>
  <c r="Q66" i="31"/>
  <c r="AF66" i="31" s="1"/>
  <c r="Q65" i="31"/>
  <c r="AF65" i="31" s="1"/>
  <c r="AS10" i="31"/>
  <c r="AQ37" i="31"/>
  <c r="AQ36" i="31"/>
  <c r="AQ20" i="31"/>
  <c r="AQ19" i="31"/>
  <c r="AR20" i="31"/>
  <c r="AP20" i="31"/>
  <c r="AO20" i="31"/>
  <c r="AN20" i="31"/>
  <c r="AM20" i="31"/>
  <c r="AL20" i="31"/>
  <c r="AK20" i="31"/>
  <c r="AJ20" i="31"/>
  <c r="AI20" i="31"/>
  <c r="AH20" i="31"/>
  <c r="AG20" i="31"/>
  <c r="AR19" i="31"/>
  <c r="AP19" i="31"/>
  <c r="AO19" i="31"/>
  <c r="AN19" i="31"/>
  <c r="AM19" i="31"/>
  <c r="AL19" i="31"/>
  <c r="AK19" i="31"/>
  <c r="AJ19" i="31"/>
  <c r="AI19" i="31"/>
  <c r="AH19" i="31"/>
  <c r="AG19" i="31"/>
  <c r="AC20" i="31"/>
  <c r="AB20" i="31"/>
  <c r="AA20" i="31"/>
  <c r="Z20" i="31"/>
  <c r="Y20" i="31"/>
  <c r="X20" i="31"/>
  <c r="W20" i="31"/>
  <c r="V20" i="31"/>
  <c r="U20" i="31"/>
  <c r="T20" i="31"/>
  <c r="S20" i="31"/>
  <c r="R20" i="31"/>
  <c r="AC19" i="31"/>
  <c r="AB19" i="31"/>
  <c r="AA19" i="31"/>
  <c r="Z19" i="31"/>
  <c r="Y19" i="31"/>
  <c r="X19" i="31"/>
  <c r="W19" i="31"/>
  <c r="V19" i="31"/>
  <c r="U19" i="31"/>
  <c r="T19" i="31"/>
  <c r="S19" i="31"/>
  <c r="R19" i="31"/>
  <c r="S21" i="31"/>
  <c r="R21" i="31"/>
  <c r="Q21" i="31"/>
  <c r="AF21" i="31" s="1"/>
  <c r="Q12" i="31"/>
  <c r="Q10" i="31"/>
  <c r="AF10" i="31" s="1"/>
  <c r="Q9" i="31"/>
  <c r="AF9" i="31" s="1"/>
  <c r="Q8" i="31"/>
  <c r="AF8" i="31" s="1"/>
  <c r="Q7" i="31"/>
  <c r="AF7" i="31" s="1"/>
  <c r="Q6" i="31"/>
  <c r="AF6" i="31" s="1"/>
  <c r="Q5" i="31"/>
  <c r="AF5" i="31" s="1"/>
  <c r="Q4" i="31"/>
  <c r="AF4" i="31" s="1"/>
  <c r="Q3" i="31"/>
  <c r="AF3" i="31" s="1"/>
  <c r="Q2" i="31"/>
  <c r="N21" i="31"/>
  <c r="M21" i="31"/>
  <c r="L21" i="31"/>
  <c r="K21" i="31"/>
  <c r="J21" i="31"/>
  <c r="I21" i="31"/>
  <c r="H21" i="31"/>
  <c r="G21" i="31"/>
  <c r="F21" i="31"/>
  <c r="E21" i="31"/>
  <c r="D21" i="31"/>
  <c r="O21" i="31" l="1"/>
  <c r="AC54" i="31"/>
  <c r="AB54" i="31"/>
  <c r="AA54" i="31"/>
  <c r="Z54" i="31"/>
  <c r="Y54" i="31"/>
  <c r="X54" i="31"/>
  <c r="W54" i="31"/>
  <c r="V54" i="31"/>
  <c r="U54" i="31"/>
  <c r="T54" i="31"/>
  <c r="S54" i="31"/>
  <c r="R54" i="31"/>
  <c r="R53" i="31"/>
  <c r="S53" i="31"/>
  <c r="T53" i="31"/>
  <c r="U53" i="31"/>
  <c r="V53" i="31"/>
  <c r="W53" i="31"/>
  <c r="X53" i="31"/>
  <c r="Y53" i="31"/>
  <c r="Z53" i="31"/>
  <c r="AA53" i="31"/>
  <c r="AB53" i="31"/>
  <c r="AC53" i="31"/>
  <c r="N54" i="31"/>
  <c r="M54" i="31"/>
  <c r="L54" i="31"/>
  <c r="K54" i="31"/>
  <c r="J54" i="31"/>
  <c r="I54" i="31"/>
  <c r="H54" i="31"/>
  <c r="G54" i="31"/>
  <c r="F54" i="31"/>
  <c r="E54" i="31"/>
  <c r="D54" i="31"/>
  <c r="O54" i="31" l="1"/>
  <c r="AD54" i="31"/>
  <c r="W44" i="31"/>
  <c r="C26" i="31"/>
  <c r="AD29" i="31" l="1"/>
  <c r="AD43" i="31" s="1"/>
  <c r="AD57" i="31" s="1"/>
  <c r="AS29" i="31"/>
  <c r="AS43" i="31" s="1"/>
  <c r="AS57" i="31" s="1"/>
  <c r="O45" i="31"/>
  <c r="O44" i="31"/>
  <c r="O61" i="31" l="1"/>
  <c r="O60" i="31"/>
  <c r="O59" i="31"/>
  <c r="O58" i="31"/>
  <c r="O53" i="31"/>
  <c r="O52" i="31"/>
  <c r="O51" i="31"/>
  <c r="O49" i="31"/>
  <c r="O48" i="31"/>
  <c r="Q38" i="31"/>
  <c r="Q39" i="31"/>
  <c r="Q40" i="31"/>
  <c r="Q41" i="31"/>
  <c r="Q43" i="31"/>
  <c r="Q44" i="31"/>
  <c r="Q45" i="31"/>
  <c r="Q46" i="31"/>
  <c r="Q47" i="31"/>
  <c r="Q48" i="31"/>
  <c r="Q49" i="31"/>
  <c r="Q50" i="31"/>
  <c r="Q51" i="31"/>
  <c r="Q52" i="31"/>
  <c r="Q53" i="31"/>
  <c r="Q54" i="31"/>
  <c r="Q55" i="31"/>
  <c r="Q57" i="31"/>
  <c r="Q58" i="31"/>
  <c r="Q59" i="31"/>
  <c r="Q60" i="31"/>
  <c r="Q61" i="31"/>
  <c r="Q62" i="31"/>
  <c r="Q63" i="31"/>
  <c r="Q29" i="31"/>
  <c r="AF22" i="31"/>
  <c r="AF29" i="31"/>
  <c r="AF38" i="31"/>
  <c r="AF39" i="31"/>
  <c r="AF40" i="31"/>
  <c r="AF41" i="31"/>
  <c r="AF43" i="31"/>
  <c r="AF63" i="31"/>
  <c r="AF62" i="31"/>
  <c r="AF61" i="31"/>
  <c r="AF60" i="31"/>
  <c r="AF59" i="31"/>
  <c r="AF58" i="31"/>
  <c r="AF57" i="31"/>
  <c r="AF55" i="31"/>
  <c r="AF54" i="31"/>
  <c r="AF53" i="31"/>
  <c r="AF52" i="31"/>
  <c r="AF51" i="31"/>
  <c r="AF50" i="31"/>
  <c r="AF49" i="31"/>
  <c r="AF48" i="31"/>
  <c r="AF47" i="31"/>
  <c r="AF46" i="31"/>
  <c r="AF45" i="31"/>
  <c r="AF44" i="31"/>
  <c r="B65" i="31"/>
  <c r="AR53" i="31"/>
  <c r="AQ53" i="31"/>
  <c r="AP53" i="31"/>
  <c r="AO53" i="31"/>
  <c r="AN53" i="31"/>
  <c r="AM53" i="31"/>
  <c r="AL53" i="31"/>
  <c r="AK53" i="31"/>
  <c r="AJ53" i="31"/>
  <c r="AI53" i="31"/>
  <c r="AH53" i="31"/>
  <c r="AG53" i="31"/>
  <c r="AC51" i="31"/>
  <c r="AR51" i="31" s="1"/>
  <c r="AB51" i="31"/>
  <c r="AQ51" i="31" s="1"/>
  <c r="AA51" i="31"/>
  <c r="AP51" i="31" s="1"/>
  <c r="Z51" i="31"/>
  <c r="AO51" i="31" s="1"/>
  <c r="Y51" i="31"/>
  <c r="AN51" i="31" s="1"/>
  <c r="X51" i="31"/>
  <c r="AM51" i="31" s="1"/>
  <c r="W51" i="31"/>
  <c r="AL51" i="31" s="1"/>
  <c r="V51" i="31"/>
  <c r="AK51" i="31" s="1"/>
  <c r="U51" i="31"/>
  <c r="AJ51" i="31" s="1"/>
  <c r="T51" i="31"/>
  <c r="AI51" i="31" s="1"/>
  <c r="S51" i="31"/>
  <c r="AH51" i="31" s="1"/>
  <c r="R51" i="31"/>
  <c r="AG51" i="31" s="1"/>
  <c r="AC49" i="31"/>
  <c r="AR49" i="31" s="1"/>
  <c r="AB49" i="31"/>
  <c r="AQ49" i="31" s="1"/>
  <c r="AA49" i="31"/>
  <c r="AP49" i="31" s="1"/>
  <c r="Z49" i="31"/>
  <c r="AO49" i="31" s="1"/>
  <c r="Y49" i="31"/>
  <c r="AN49" i="31" s="1"/>
  <c r="X49" i="31"/>
  <c r="AM49" i="31" s="1"/>
  <c r="W49" i="31"/>
  <c r="AL49" i="31" s="1"/>
  <c r="V49" i="31"/>
  <c r="AK49" i="31" s="1"/>
  <c r="U49" i="31"/>
  <c r="AJ49" i="31" s="1"/>
  <c r="T49" i="31"/>
  <c r="AI49" i="31" s="1"/>
  <c r="S49" i="31"/>
  <c r="AH49" i="31" s="1"/>
  <c r="R49" i="31"/>
  <c r="AG49" i="31" s="1"/>
  <c r="AS49" i="31" l="1"/>
  <c r="AS51" i="31"/>
  <c r="AS53" i="31"/>
  <c r="AD51" i="31"/>
  <c r="AD49" i="31"/>
  <c r="AD53" i="31"/>
  <c r="AL45" i="31"/>
  <c r="AK45" i="31"/>
  <c r="AJ45" i="31"/>
  <c r="AI45" i="31"/>
  <c r="AH45" i="31"/>
  <c r="AG45" i="31"/>
  <c r="AC45" i="31"/>
  <c r="AR45" i="31" s="1"/>
  <c r="AB45" i="31"/>
  <c r="AQ45" i="31" s="1"/>
  <c r="AA45" i="31"/>
  <c r="AP45" i="31" s="1"/>
  <c r="Z45" i="31"/>
  <c r="AO45" i="31" s="1"/>
  <c r="Y45" i="31"/>
  <c r="AN45" i="31" s="1"/>
  <c r="X45" i="31"/>
  <c r="AM45" i="31" l="1"/>
  <c r="AS45" i="31" s="1"/>
  <c r="AD45" i="31"/>
  <c r="B66" i="31"/>
  <c r="C25" i="31" l="1"/>
  <c r="C3" i="31" s="1"/>
  <c r="C30" i="31" s="1"/>
  <c r="D27" i="31"/>
  <c r="D26" i="31" s="1"/>
  <c r="D25" i="31" l="1"/>
  <c r="E27" i="31"/>
  <c r="B68" i="31"/>
  <c r="F27" i="31" l="1"/>
  <c r="E26" i="31"/>
  <c r="E25" i="31"/>
  <c r="AR37" i="31"/>
  <c r="AR36" i="31"/>
  <c r="AP37" i="31"/>
  <c r="AP36" i="31"/>
  <c r="AO37" i="31"/>
  <c r="AO36" i="31"/>
  <c r="AN37" i="31"/>
  <c r="AN36" i="31"/>
  <c r="AM37" i="31"/>
  <c r="AM36" i="31"/>
  <c r="AL37" i="31"/>
  <c r="AL36" i="31"/>
  <c r="AK37" i="31"/>
  <c r="AK36" i="31"/>
  <c r="AJ37" i="31"/>
  <c r="AJ36" i="31"/>
  <c r="AI37" i="31"/>
  <c r="AI36" i="31"/>
  <c r="AH37" i="31"/>
  <c r="AH36" i="31"/>
  <c r="AG37" i="31"/>
  <c r="AG36" i="31"/>
  <c r="AC37" i="31"/>
  <c r="AC36" i="31"/>
  <c r="AB37" i="31"/>
  <c r="AB36" i="31"/>
  <c r="AA37" i="31"/>
  <c r="AA36" i="31"/>
  <c r="Z37" i="31"/>
  <c r="Z36" i="31"/>
  <c r="Y37" i="31"/>
  <c r="Y36" i="31"/>
  <c r="X37" i="31"/>
  <c r="X36" i="31"/>
  <c r="W37" i="31"/>
  <c r="W36" i="31"/>
  <c r="V37" i="31"/>
  <c r="V36" i="31"/>
  <c r="U37" i="31"/>
  <c r="U36" i="31"/>
  <c r="T37" i="31"/>
  <c r="T36" i="31"/>
  <c r="S37" i="31"/>
  <c r="S36" i="31"/>
  <c r="R37" i="31"/>
  <c r="R36" i="31"/>
  <c r="F26" i="31" l="1"/>
  <c r="F25" i="31"/>
  <c r="G27" i="31"/>
  <c r="B14" i="31"/>
  <c r="O10" i="31"/>
  <c r="AD10" i="31"/>
  <c r="H27" i="31" l="1"/>
  <c r="I27" i="31" s="1"/>
  <c r="G26" i="31"/>
  <c r="G25" i="31"/>
  <c r="C67" i="31"/>
  <c r="N37" i="31"/>
  <c r="N36" i="31"/>
  <c r="M37" i="31"/>
  <c r="M36" i="31"/>
  <c r="L37" i="31"/>
  <c r="L36" i="31"/>
  <c r="K37" i="31"/>
  <c r="K36" i="31"/>
  <c r="J37" i="31"/>
  <c r="J36" i="31"/>
  <c r="I37" i="31"/>
  <c r="I36" i="31"/>
  <c r="H37" i="31"/>
  <c r="H36" i="31"/>
  <c r="G37" i="31"/>
  <c r="G36" i="31"/>
  <c r="F37" i="31"/>
  <c r="F36" i="31"/>
  <c r="E37" i="31"/>
  <c r="E36" i="31"/>
  <c r="D37" i="31"/>
  <c r="D36" i="31"/>
  <c r="C37" i="31"/>
  <c r="C36" i="31"/>
  <c r="A37" i="31"/>
  <c r="A36" i="31"/>
  <c r="A35" i="31"/>
  <c r="A34" i="31"/>
  <c r="A33" i="31"/>
  <c r="A32" i="31"/>
  <c r="A31" i="31"/>
  <c r="A30" i="31"/>
  <c r="AH54" i="31"/>
  <c r="AG54" i="31"/>
  <c r="AC61" i="31"/>
  <c r="AR61" i="31" s="1"/>
  <c r="AB61" i="31"/>
  <c r="AQ61" i="31" s="1"/>
  <c r="AA61" i="31"/>
  <c r="AP61" i="31" s="1"/>
  <c r="Z61" i="31"/>
  <c r="AO61" i="31" s="1"/>
  <c r="Y61" i="31"/>
  <c r="AN61" i="31" s="1"/>
  <c r="X61" i="31"/>
  <c r="AM61" i="31" s="1"/>
  <c r="W61" i="31"/>
  <c r="AL61" i="31" s="1"/>
  <c r="V61" i="31"/>
  <c r="AK61" i="31" s="1"/>
  <c r="U61" i="31"/>
  <c r="AJ61" i="31" s="1"/>
  <c r="T61" i="31"/>
  <c r="AI61" i="31" s="1"/>
  <c r="S61" i="31"/>
  <c r="AH61" i="31" s="1"/>
  <c r="R61" i="31"/>
  <c r="AC60" i="31"/>
  <c r="AB60" i="31"/>
  <c r="AA60" i="31"/>
  <c r="Z60" i="31"/>
  <c r="Y60" i="31"/>
  <c r="X60" i="31"/>
  <c r="W60" i="31"/>
  <c r="V60" i="31"/>
  <c r="U60" i="31"/>
  <c r="T60" i="31"/>
  <c r="S60" i="31"/>
  <c r="AC59" i="31"/>
  <c r="AR59" i="31" s="1"/>
  <c r="AB59" i="31"/>
  <c r="AQ59" i="31" s="1"/>
  <c r="AA59" i="31"/>
  <c r="AP59" i="31" s="1"/>
  <c r="Z59" i="31"/>
  <c r="AO59" i="31" s="1"/>
  <c r="Y59" i="31"/>
  <c r="AN59" i="31" s="1"/>
  <c r="X59" i="31"/>
  <c r="AM59" i="31" s="1"/>
  <c r="W59" i="31"/>
  <c r="AL59" i="31" s="1"/>
  <c r="V59" i="31"/>
  <c r="AK59" i="31" s="1"/>
  <c r="U59" i="31"/>
  <c r="AJ59" i="31" s="1"/>
  <c r="T59" i="31"/>
  <c r="AI59" i="31" s="1"/>
  <c r="S59" i="31"/>
  <c r="AH59" i="31" s="1"/>
  <c r="R59" i="31"/>
  <c r="AC52" i="31"/>
  <c r="AR52" i="31" s="1"/>
  <c r="AB52" i="31"/>
  <c r="AQ52" i="31" s="1"/>
  <c r="AA52" i="31"/>
  <c r="AP52" i="31" s="1"/>
  <c r="Z52" i="31"/>
  <c r="AO52" i="31" s="1"/>
  <c r="Y52" i="31"/>
  <c r="AN52" i="31" s="1"/>
  <c r="X52" i="31"/>
  <c r="AM52" i="31" s="1"/>
  <c r="W52" i="31"/>
  <c r="AL52" i="31" s="1"/>
  <c r="V52" i="31"/>
  <c r="AK52" i="31" s="1"/>
  <c r="U52" i="31"/>
  <c r="AJ52" i="31" s="1"/>
  <c r="T52" i="31"/>
  <c r="AI52" i="31" s="1"/>
  <c r="S52" i="31"/>
  <c r="AH52" i="31" s="1"/>
  <c r="R52" i="31"/>
  <c r="AC48" i="31"/>
  <c r="AR48" i="31" s="1"/>
  <c r="AB48" i="31"/>
  <c r="AQ48" i="31" s="1"/>
  <c r="AA48" i="31"/>
  <c r="AP48" i="31" s="1"/>
  <c r="Z48" i="31"/>
  <c r="AO48" i="31" s="1"/>
  <c r="Y48" i="31"/>
  <c r="AN48" i="31" s="1"/>
  <c r="X48" i="31"/>
  <c r="AM48" i="31" s="1"/>
  <c r="W48" i="31"/>
  <c r="AL48" i="31" s="1"/>
  <c r="V48" i="31"/>
  <c r="AK48" i="31" s="1"/>
  <c r="U48" i="31"/>
  <c r="AJ48" i="31" s="1"/>
  <c r="T48" i="31"/>
  <c r="AI48" i="31" s="1"/>
  <c r="S48" i="31"/>
  <c r="AH48" i="31" s="1"/>
  <c r="R48" i="31"/>
  <c r="AC58" i="31"/>
  <c r="AR58" i="31" s="1"/>
  <c r="AB58" i="31"/>
  <c r="AQ58" i="31" s="1"/>
  <c r="AA58" i="31"/>
  <c r="AP58" i="31" s="1"/>
  <c r="Z58" i="31"/>
  <c r="AO58" i="31" s="1"/>
  <c r="Y58" i="31"/>
  <c r="AN58" i="31" s="1"/>
  <c r="X58" i="31"/>
  <c r="AM58" i="31" s="1"/>
  <c r="W58" i="31"/>
  <c r="AL58" i="31" s="1"/>
  <c r="V58" i="31"/>
  <c r="AK58" i="31" s="1"/>
  <c r="U58" i="31"/>
  <c r="AJ58" i="31" s="1"/>
  <c r="T58" i="31"/>
  <c r="AI58" i="31" s="1"/>
  <c r="S58" i="31"/>
  <c r="AH58" i="31" s="1"/>
  <c r="R58" i="31"/>
  <c r="AC44" i="31"/>
  <c r="AR44" i="31" s="1"/>
  <c r="AB44" i="31"/>
  <c r="AA44" i="31"/>
  <c r="AP44" i="31" s="1"/>
  <c r="Z44" i="31"/>
  <c r="AO44" i="31" s="1"/>
  <c r="Y44" i="31"/>
  <c r="AN44" i="31" s="1"/>
  <c r="X44" i="31"/>
  <c r="AM44" i="31" s="1"/>
  <c r="AL44" i="31"/>
  <c r="V44" i="31"/>
  <c r="AK44" i="31" s="1"/>
  <c r="U44" i="31"/>
  <c r="AJ44" i="31" s="1"/>
  <c r="T44" i="31"/>
  <c r="AI44" i="31" s="1"/>
  <c r="S44" i="31"/>
  <c r="AH44" i="31" s="1"/>
  <c r="R44" i="31"/>
  <c r="B34" i="31"/>
  <c r="B32" i="31"/>
  <c r="B31" i="31"/>
  <c r="AI60" i="31" l="1"/>
  <c r="AJ21" i="31" s="1"/>
  <c r="U21" i="31"/>
  <c r="AM60" i="31"/>
  <c r="AN21" i="31" s="1"/>
  <c r="Y21" i="31"/>
  <c r="AQ60" i="31"/>
  <c r="AR21" i="31" s="1"/>
  <c r="AC21" i="31"/>
  <c r="AJ60" i="31"/>
  <c r="AK21" i="31" s="1"/>
  <c r="V21" i="31"/>
  <c r="AN60" i="31"/>
  <c r="AO21" i="31" s="1"/>
  <c r="Z21" i="31"/>
  <c r="AR60" i="31"/>
  <c r="AG21" i="31"/>
  <c r="AQ44" i="31"/>
  <c r="AK60" i="31"/>
  <c r="AL21" i="31" s="1"/>
  <c r="W21" i="31"/>
  <c r="AO60" i="31"/>
  <c r="AP21" i="31" s="1"/>
  <c r="AA21" i="31"/>
  <c r="AH60" i="31"/>
  <c r="AI21" i="31" s="1"/>
  <c r="T21" i="31"/>
  <c r="AL60" i="31"/>
  <c r="AM21" i="31" s="1"/>
  <c r="X21" i="31"/>
  <c r="AP60" i="31"/>
  <c r="AQ21" i="31" s="1"/>
  <c r="AB21" i="31"/>
  <c r="AG44" i="31"/>
  <c r="AD44" i="31"/>
  <c r="AD48" i="31"/>
  <c r="AG52" i="31"/>
  <c r="AS52" i="31" s="1"/>
  <c r="AD52" i="31"/>
  <c r="AG59" i="31"/>
  <c r="AS59" i="31" s="1"/>
  <c r="AD59" i="31"/>
  <c r="AG60" i="31"/>
  <c r="AD60" i="31"/>
  <c r="AG61" i="31"/>
  <c r="AS61" i="31" s="1"/>
  <c r="AD61" i="31"/>
  <c r="AG58" i="31"/>
  <c r="AS58" i="31" s="1"/>
  <c r="AD58" i="31"/>
  <c r="Q32" i="31"/>
  <c r="AF32" i="31"/>
  <c r="Q30" i="31"/>
  <c r="AF30" i="31"/>
  <c r="AF34" i="31"/>
  <c r="Q34" i="31"/>
  <c r="AF35" i="31"/>
  <c r="Q35" i="31"/>
  <c r="AF31" i="31"/>
  <c r="Q31" i="31"/>
  <c r="Q36" i="31"/>
  <c r="AF36" i="31"/>
  <c r="AF33" i="31"/>
  <c r="Q33" i="31"/>
  <c r="Q37" i="31"/>
  <c r="AF37" i="31"/>
  <c r="O37" i="31"/>
  <c r="O36" i="31"/>
  <c r="H26" i="31"/>
  <c r="H7" i="31" s="1"/>
  <c r="H25" i="31"/>
  <c r="B35" i="31"/>
  <c r="AG48" i="31"/>
  <c r="AS48" i="31" s="1"/>
  <c r="AD37" i="31"/>
  <c r="AS37" i="31"/>
  <c r="B33" i="31"/>
  <c r="AD36" i="31"/>
  <c r="AS36" i="31"/>
  <c r="C6" i="31"/>
  <c r="C31" i="31" s="1"/>
  <c r="AS44" i="31" l="1"/>
  <c r="AS60" i="31"/>
  <c r="AH21" i="31"/>
  <c r="AS21" i="31" s="1"/>
  <c r="AD21" i="31"/>
  <c r="J27" i="31"/>
  <c r="I26" i="31"/>
  <c r="I25" i="31"/>
  <c r="J26" i="31" l="1"/>
  <c r="J7" i="31" s="1"/>
  <c r="J33" i="31" s="1"/>
  <c r="J25" i="31"/>
  <c r="J3" i="31" s="1"/>
  <c r="K27" i="31"/>
  <c r="I8" i="31"/>
  <c r="I35" i="31" s="1"/>
  <c r="I5" i="31"/>
  <c r="I34" i="31" s="1"/>
  <c r="I7" i="31"/>
  <c r="I33" i="31" s="1"/>
  <c r="I4" i="31"/>
  <c r="I32" i="31" s="1"/>
  <c r="I6" i="31"/>
  <c r="I31" i="31" s="1"/>
  <c r="I3" i="31"/>
  <c r="H8" i="31"/>
  <c r="H35" i="31" s="1"/>
  <c r="H5" i="31"/>
  <c r="H34" i="31" s="1"/>
  <c r="H33" i="31"/>
  <c r="H4" i="31"/>
  <c r="H32" i="31" s="1"/>
  <c r="H6" i="31"/>
  <c r="H31" i="31" s="1"/>
  <c r="H3" i="31"/>
  <c r="G8" i="31"/>
  <c r="G35" i="31" s="1"/>
  <c r="G5" i="31"/>
  <c r="G34" i="31" s="1"/>
  <c r="G7" i="31"/>
  <c r="G33" i="31" s="1"/>
  <c r="G4" i="31"/>
  <c r="G32" i="31" s="1"/>
  <c r="G6" i="31"/>
  <c r="G31" i="31" s="1"/>
  <c r="G3" i="31"/>
  <c r="F8" i="31"/>
  <c r="F35" i="31" s="1"/>
  <c r="F5" i="31"/>
  <c r="F34" i="31" s="1"/>
  <c r="F7" i="31"/>
  <c r="F33" i="31" s="1"/>
  <c r="F4" i="31"/>
  <c r="F32" i="31" s="1"/>
  <c r="F6" i="31"/>
  <c r="F31" i="31" s="1"/>
  <c r="F3" i="31"/>
  <c r="E8" i="31"/>
  <c r="E35" i="31" s="1"/>
  <c r="E5" i="31"/>
  <c r="E34" i="31" s="1"/>
  <c r="E7" i="31"/>
  <c r="E33" i="31" s="1"/>
  <c r="E4" i="31"/>
  <c r="E32" i="31" s="1"/>
  <c r="E6" i="31"/>
  <c r="E31" i="31" s="1"/>
  <c r="E3" i="31"/>
  <c r="D8" i="31"/>
  <c r="D35" i="31" s="1"/>
  <c r="D5" i="31"/>
  <c r="D34" i="31" s="1"/>
  <c r="D7" i="31"/>
  <c r="D33" i="31" s="1"/>
  <c r="D4" i="31"/>
  <c r="D32" i="31" s="1"/>
  <c r="D6" i="31"/>
  <c r="D31" i="31" s="1"/>
  <c r="D3" i="31"/>
  <c r="B18" i="31"/>
  <c r="B15" i="31"/>
  <c r="C8" i="31"/>
  <c r="C35" i="31" s="1"/>
  <c r="C5" i="31"/>
  <c r="C34" i="31" s="1"/>
  <c r="C7" i="31"/>
  <c r="C33" i="31" s="1"/>
  <c r="C4" i="31"/>
  <c r="C32" i="31" s="1"/>
  <c r="C13" i="31"/>
  <c r="B17" i="31"/>
  <c r="C17" i="31" l="1"/>
  <c r="H18" i="31"/>
  <c r="J5" i="31"/>
  <c r="J34" i="31" s="1"/>
  <c r="J8" i="31"/>
  <c r="J35" i="31" s="1"/>
  <c r="J6" i="31"/>
  <c r="J31" i="31" s="1"/>
  <c r="L27" i="31"/>
  <c r="K26" i="31"/>
  <c r="K25" i="31"/>
  <c r="J4" i="31"/>
  <c r="J32" i="31" s="1"/>
  <c r="E30" i="31"/>
  <c r="G30" i="31"/>
  <c r="D30" i="31"/>
  <c r="F30" i="31"/>
  <c r="H30" i="31"/>
  <c r="J30" i="31"/>
  <c r="I30" i="31"/>
  <c r="AA25" i="33"/>
  <c r="AA24" i="33"/>
  <c r="Z24" i="33"/>
  <c r="Z25" i="33"/>
  <c r="D38" i="31" l="1"/>
  <c r="I38" i="31"/>
  <c r="G40" i="31"/>
  <c r="H39" i="31"/>
  <c r="E40" i="31"/>
  <c r="I40" i="31"/>
  <c r="F39" i="31"/>
  <c r="J40" i="31"/>
  <c r="K5" i="31"/>
  <c r="K34" i="31" s="1"/>
  <c r="K3" i="31"/>
  <c r="K30" i="31" s="1"/>
  <c r="K4" i="31"/>
  <c r="K32" i="31" s="1"/>
  <c r="K7" i="31"/>
  <c r="K33" i="31" s="1"/>
  <c r="K8" i="31"/>
  <c r="K35" i="31" s="1"/>
  <c r="K6" i="31"/>
  <c r="K31" i="31" s="1"/>
  <c r="L26" i="31"/>
  <c r="M27" i="31"/>
  <c r="L25" i="31"/>
  <c r="E39" i="31"/>
  <c r="D40" i="31"/>
  <c r="J38" i="31"/>
  <c r="J39" i="31"/>
  <c r="D39" i="31"/>
  <c r="I39" i="31"/>
  <c r="G39" i="31"/>
  <c r="G38" i="31"/>
  <c r="F40" i="31"/>
  <c r="H40" i="31"/>
  <c r="H38" i="31"/>
  <c r="E38" i="31"/>
  <c r="C40" i="31"/>
  <c r="F38" i="31"/>
  <c r="C39" i="31"/>
  <c r="C38" i="31"/>
  <c r="AS9" i="31"/>
  <c r="D19" i="31"/>
  <c r="D20" i="31"/>
  <c r="C19" i="31"/>
  <c r="C20" i="31"/>
  <c r="A19" i="31"/>
  <c r="A20" i="31"/>
  <c r="X25" i="33" l="1"/>
  <c r="Q20" i="31"/>
  <c r="AF20" i="31" s="1"/>
  <c r="X24" i="33"/>
  <c r="Q19" i="31"/>
  <c r="AF19" i="31" s="1"/>
  <c r="C41" i="31"/>
  <c r="G41" i="31"/>
  <c r="J41" i="31"/>
  <c r="F41" i="31"/>
  <c r="D41" i="31"/>
  <c r="H41" i="31"/>
  <c r="E41" i="31"/>
  <c r="I41" i="31"/>
  <c r="K39" i="31"/>
  <c r="L8" i="31"/>
  <c r="L35" i="31" s="1"/>
  <c r="L6" i="31"/>
  <c r="L31" i="31" s="1"/>
  <c r="L7" i="31"/>
  <c r="L33" i="31" s="1"/>
  <c r="K40" i="31"/>
  <c r="L4" i="31"/>
  <c r="L32" i="31" s="1"/>
  <c r="L5" i="31"/>
  <c r="L34" i="31" s="1"/>
  <c r="L3" i="31"/>
  <c r="L30" i="31" s="1"/>
  <c r="N27" i="31"/>
  <c r="R27" i="31" s="1"/>
  <c r="M26" i="31"/>
  <c r="M25" i="31"/>
  <c r="K38" i="31"/>
  <c r="E20" i="31"/>
  <c r="K20" i="31"/>
  <c r="L19" i="31"/>
  <c r="H19" i="31"/>
  <c r="F20" i="31"/>
  <c r="K19" i="31"/>
  <c r="G19" i="31"/>
  <c r="N20" i="31"/>
  <c r="M20" i="31"/>
  <c r="I20" i="31"/>
  <c r="N19" i="31"/>
  <c r="J19" i="31"/>
  <c r="F19" i="31"/>
  <c r="G20" i="31"/>
  <c r="E19" i="31"/>
  <c r="L20" i="31"/>
  <c r="H20" i="31"/>
  <c r="M19" i="31"/>
  <c r="I19" i="31"/>
  <c r="J20" i="31"/>
  <c r="AD9" i="31"/>
  <c r="O9" i="31"/>
  <c r="C9" i="35"/>
  <c r="D9" i="35" s="1"/>
  <c r="C6" i="35"/>
  <c r="D6" i="35" s="1"/>
  <c r="D11" i="35"/>
  <c r="D5" i="35"/>
  <c r="E5" i="35"/>
  <c r="G5" i="35" s="1"/>
  <c r="I5" i="35" s="1"/>
  <c r="H5" i="35" s="1"/>
  <c r="D7" i="35"/>
  <c r="E7" i="35"/>
  <c r="D8" i="35"/>
  <c r="E8" i="35"/>
  <c r="G8" i="35" s="1"/>
  <c r="I8" i="35" s="1"/>
  <c r="H8" i="35" s="1"/>
  <c r="D10" i="35"/>
  <c r="E10" i="35"/>
  <c r="G10" i="35" s="1"/>
  <c r="I10" i="35" s="1"/>
  <c r="H10" i="35" s="1"/>
  <c r="E11" i="35"/>
  <c r="G11" i="35" s="1"/>
  <c r="I11" i="35" s="1"/>
  <c r="H11" i="35" s="1"/>
  <c r="D4" i="35"/>
  <c r="E4" i="35"/>
  <c r="E3" i="35"/>
  <c r="D3" i="35"/>
  <c r="F10" i="34"/>
  <c r="E10" i="34"/>
  <c r="D10" i="34"/>
  <c r="F9" i="34"/>
  <c r="E9" i="34"/>
  <c r="D9" i="34"/>
  <c r="C8" i="34"/>
  <c r="E8" i="34" s="1"/>
  <c r="C7" i="34"/>
  <c r="F7" i="34" s="1"/>
  <c r="C6" i="34"/>
  <c r="D6" i="34" s="1"/>
  <c r="C5" i="34"/>
  <c r="D5" i="34" s="1"/>
  <c r="F4" i="34"/>
  <c r="E4" i="34"/>
  <c r="D4" i="34"/>
  <c r="F3" i="34"/>
  <c r="E3" i="34"/>
  <c r="D3" i="34"/>
  <c r="E9" i="35" l="1"/>
  <c r="G9" i="34"/>
  <c r="K41" i="31"/>
  <c r="R26" i="31"/>
  <c r="S27" i="31"/>
  <c r="R25" i="31"/>
  <c r="M7" i="31"/>
  <c r="M33" i="31" s="1"/>
  <c r="M8" i="31"/>
  <c r="M35" i="31" s="1"/>
  <c r="M6" i="31"/>
  <c r="M31" i="31" s="1"/>
  <c r="N26" i="31"/>
  <c r="N25" i="31"/>
  <c r="L38" i="31"/>
  <c r="L40" i="31"/>
  <c r="M5" i="31"/>
  <c r="M34" i="31" s="1"/>
  <c r="M3" i="31"/>
  <c r="M30" i="31" s="1"/>
  <c r="M4" i="31"/>
  <c r="M32" i="31" s="1"/>
  <c r="L39" i="31"/>
  <c r="F5" i="34"/>
  <c r="G4" i="35"/>
  <c r="I4" i="35" s="1"/>
  <c r="H4" i="35" s="1"/>
  <c r="G9" i="35"/>
  <c r="I9" i="35" s="1"/>
  <c r="H9" i="35" s="1"/>
  <c r="G7" i="35"/>
  <c r="I7" i="35" s="1"/>
  <c r="H7" i="35" s="1"/>
  <c r="G4" i="34"/>
  <c r="F8" i="34"/>
  <c r="G3" i="35"/>
  <c r="I3" i="35" s="1"/>
  <c r="H3" i="35" s="1"/>
  <c r="G3" i="34"/>
  <c r="I3" i="34" s="1"/>
  <c r="H3" i="34" s="1"/>
  <c r="E5" i="34"/>
  <c r="G10" i="34"/>
  <c r="I10" i="34" s="1"/>
  <c r="H10" i="34" s="1"/>
  <c r="AS19" i="31"/>
  <c r="O20" i="31"/>
  <c r="AD20" i="31"/>
  <c r="O19" i="31"/>
  <c r="AD19" i="31"/>
  <c r="AS20" i="31"/>
  <c r="E6" i="35"/>
  <c r="G6" i="35" s="1"/>
  <c r="I6" i="35" s="1"/>
  <c r="H6" i="35" s="1"/>
  <c r="I4" i="34"/>
  <c r="H4" i="34" s="1"/>
  <c r="I9" i="34"/>
  <c r="H9" i="34" s="1"/>
  <c r="E6" i="34"/>
  <c r="D7" i="34"/>
  <c r="G7" i="34"/>
  <c r="I7" i="34" s="1"/>
  <c r="H7" i="34" s="1"/>
  <c r="G5" i="34"/>
  <c r="I5" i="34" s="1"/>
  <c r="H5" i="34" s="1"/>
  <c r="F6" i="34"/>
  <c r="E7" i="34"/>
  <c r="D8" i="34"/>
  <c r="G8" i="34" s="1"/>
  <c r="I8" i="34" s="1"/>
  <c r="H8" i="34" s="1"/>
  <c r="R4" i="31" l="1"/>
  <c r="R14" i="31" s="1"/>
  <c r="R3" i="31"/>
  <c r="R13" i="31" s="1"/>
  <c r="R5" i="31"/>
  <c r="R15" i="31" s="1"/>
  <c r="R8" i="31"/>
  <c r="R18" i="31" s="1"/>
  <c r="R7" i="31"/>
  <c r="R17" i="31" s="1"/>
  <c r="R6" i="31"/>
  <c r="R16" i="31" s="1"/>
  <c r="L41" i="31"/>
  <c r="R32" i="31"/>
  <c r="R30" i="31"/>
  <c r="S26" i="31"/>
  <c r="S25" i="31"/>
  <c r="T27" i="31"/>
  <c r="R31" i="31"/>
  <c r="M40" i="31"/>
  <c r="M38" i="31"/>
  <c r="M39" i="31"/>
  <c r="N4" i="31"/>
  <c r="N32" i="31" s="1"/>
  <c r="O32" i="31" s="1"/>
  <c r="N3" i="31"/>
  <c r="N30" i="31" s="1"/>
  <c r="O30" i="31" s="1"/>
  <c r="N5" i="31"/>
  <c r="N34" i="31" s="1"/>
  <c r="O34" i="31" s="1"/>
  <c r="O25" i="31"/>
  <c r="O26" i="31"/>
  <c r="N7" i="31"/>
  <c r="N33" i="31" s="1"/>
  <c r="O33" i="31" s="1"/>
  <c r="N6" i="31"/>
  <c r="N31" i="31" s="1"/>
  <c r="O31" i="31" s="1"/>
  <c r="N8" i="31"/>
  <c r="N35" i="31" s="1"/>
  <c r="O35" i="31" s="1"/>
  <c r="G6" i="34"/>
  <c r="I6" i="34" s="1"/>
  <c r="H6" i="34" s="1"/>
  <c r="AA12" i="33"/>
  <c r="AA13" i="33"/>
  <c r="AA11" i="33"/>
  <c r="AA9" i="33"/>
  <c r="AA10" i="33"/>
  <c r="AA8" i="33"/>
  <c r="Z12" i="33"/>
  <c r="Z13" i="33"/>
  <c r="Z11" i="33"/>
  <c r="Z10" i="33"/>
  <c r="Z9" i="33"/>
  <c r="Z8" i="33"/>
  <c r="AB19" i="33"/>
  <c r="AC19" i="33" s="1"/>
  <c r="AE19" i="33" s="1"/>
  <c r="AD19" i="33" s="1"/>
  <c r="AB18" i="33"/>
  <c r="AC18" i="33" s="1"/>
  <c r="AE18" i="33" s="1"/>
  <c r="AD18" i="33" s="1"/>
  <c r="AA23" i="33"/>
  <c r="AB23" i="33" s="1"/>
  <c r="AA22" i="33"/>
  <c r="AA21" i="33"/>
  <c r="AA20" i="33"/>
  <c r="AB20" i="33" s="1"/>
  <c r="AC20" i="33" s="1"/>
  <c r="R33" i="31" l="1"/>
  <c r="S5" i="31"/>
  <c r="S15" i="31" s="1"/>
  <c r="S3" i="31"/>
  <c r="S13" i="31" s="1"/>
  <c r="S4" i="31"/>
  <c r="S14" i="31" s="1"/>
  <c r="S6" i="31"/>
  <c r="S16" i="31" s="1"/>
  <c r="S8" i="31"/>
  <c r="S18" i="31" s="1"/>
  <c r="S7" i="31"/>
  <c r="S17" i="31" s="1"/>
  <c r="R35" i="31"/>
  <c r="R22" i="31"/>
  <c r="R34" i="31"/>
  <c r="O27" i="31"/>
  <c r="M41" i="31"/>
  <c r="T26" i="31"/>
  <c r="T25" i="31"/>
  <c r="U27" i="31"/>
  <c r="S34" i="31"/>
  <c r="N38" i="31"/>
  <c r="O38" i="31" s="1"/>
  <c r="N39" i="31"/>
  <c r="O39" i="31" s="1"/>
  <c r="N40" i="31"/>
  <c r="O40" i="31" s="1"/>
  <c r="AB22" i="33"/>
  <c r="AC22" i="33" s="1"/>
  <c r="AB21" i="33"/>
  <c r="AC21" i="33" s="1"/>
  <c r="AC23" i="33"/>
  <c r="Z23" i="33"/>
  <c r="AE23" i="33" s="1"/>
  <c r="AD23" i="33" s="1"/>
  <c r="Z22" i="33"/>
  <c r="Z21" i="33"/>
  <c r="Z20" i="33"/>
  <c r="AE20" i="33" s="1"/>
  <c r="AD20" i="33" s="1"/>
  <c r="A16" i="31"/>
  <c r="Q16" i="31" s="1"/>
  <c r="AF16" i="31" s="1"/>
  <c r="A14" i="31"/>
  <c r="A17" i="31"/>
  <c r="A15" i="31"/>
  <c r="A18" i="31"/>
  <c r="S33" i="31" l="1"/>
  <c r="S35" i="31"/>
  <c r="S30" i="31"/>
  <c r="X23" i="33"/>
  <c r="Q18" i="31"/>
  <c r="AF18" i="31" s="1"/>
  <c r="S32" i="31"/>
  <c r="T5" i="31"/>
  <c r="T15" i="31" s="1"/>
  <c r="T4" i="31"/>
  <c r="T14" i="31" s="1"/>
  <c r="T3" i="31"/>
  <c r="T13" i="31" s="1"/>
  <c r="S22" i="31"/>
  <c r="X22" i="33"/>
  <c r="Q15" i="31"/>
  <c r="AF15" i="31" s="1"/>
  <c r="X21" i="33"/>
  <c r="Q17" i="31"/>
  <c r="AF17" i="31" s="1"/>
  <c r="X20" i="33"/>
  <c r="Q14" i="31"/>
  <c r="AF14" i="31" s="1"/>
  <c r="S31" i="31"/>
  <c r="T8" i="31"/>
  <c r="T18" i="31" s="1"/>
  <c r="T6" i="31"/>
  <c r="T16" i="31" s="1"/>
  <c r="T7" i="31"/>
  <c r="T17" i="31" s="1"/>
  <c r="N41" i="31"/>
  <c r="O41" i="31" s="1"/>
  <c r="V27" i="31"/>
  <c r="U26" i="31"/>
  <c r="U25" i="31"/>
  <c r="AE22" i="33"/>
  <c r="AD22" i="33" s="1"/>
  <c r="AE21" i="33"/>
  <c r="AD21" i="33" s="1"/>
  <c r="E15" i="31"/>
  <c r="K14" i="31"/>
  <c r="F16" i="31"/>
  <c r="J16" i="31"/>
  <c r="G14" i="31"/>
  <c r="E13" i="31"/>
  <c r="N16" i="31"/>
  <c r="I15" i="31"/>
  <c r="L17" i="31"/>
  <c r="D17" i="31"/>
  <c r="M13" i="31"/>
  <c r="I13" i="31"/>
  <c r="F18" i="31"/>
  <c r="L18" i="31"/>
  <c r="O7" i="31"/>
  <c r="C14" i="31"/>
  <c r="L15" i="31"/>
  <c r="H15" i="31"/>
  <c r="D15" i="31"/>
  <c r="K17" i="31"/>
  <c r="G17" i="31"/>
  <c r="N14" i="31"/>
  <c r="J14" i="31"/>
  <c r="F14" i="31"/>
  <c r="M16" i="31"/>
  <c r="I16" i="31"/>
  <c r="E16" i="31"/>
  <c r="L13" i="31"/>
  <c r="H13" i="31"/>
  <c r="D13" i="31"/>
  <c r="I18" i="31"/>
  <c r="M15" i="31"/>
  <c r="E18" i="31"/>
  <c r="K18" i="31"/>
  <c r="G18" i="31"/>
  <c r="O4" i="31"/>
  <c r="C16" i="31"/>
  <c r="K15" i="31"/>
  <c r="G15" i="31"/>
  <c r="N17" i="31"/>
  <c r="J17" i="31"/>
  <c r="F17" i="31"/>
  <c r="M14" i="31"/>
  <c r="I14" i="31"/>
  <c r="E14" i="31"/>
  <c r="L16" i="31"/>
  <c r="H16" i="31"/>
  <c r="D16" i="31"/>
  <c r="K13" i="31"/>
  <c r="G13" i="31"/>
  <c r="C18" i="31"/>
  <c r="M18" i="31"/>
  <c r="O5" i="31"/>
  <c r="H17" i="31"/>
  <c r="D18" i="31"/>
  <c r="N18" i="31"/>
  <c r="J18" i="31"/>
  <c r="O8" i="31"/>
  <c r="C15" i="31"/>
  <c r="N15" i="31"/>
  <c r="J15" i="31"/>
  <c r="F15" i="31"/>
  <c r="M17" i="31"/>
  <c r="I17" i="31"/>
  <c r="E17" i="31"/>
  <c r="L14" i="31"/>
  <c r="H14" i="31"/>
  <c r="D14" i="31"/>
  <c r="K16" i="31"/>
  <c r="G16" i="31"/>
  <c r="N13" i="31"/>
  <c r="J13" i="31"/>
  <c r="F13" i="31"/>
  <c r="T33" i="31" l="1"/>
  <c r="T32" i="31"/>
  <c r="N22" i="31"/>
  <c r="T30" i="31"/>
  <c r="T34" i="31"/>
  <c r="U5" i="31"/>
  <c r="U15" i="31" s="1"/>
  <c r="U4" i="31"/>
  <c r="U14" i="31" s="1"/>
  <c r="U3" i="31"/>
  <c r="U13" i="31" s="1"/>
  <c r="G22" i="31"/>
  <c r="D22" i="31"/>
  <c r="E22" i="31"/>
  <c r="U8" i="31"/>
  <c r="U18" i="31" s="1"/>
  <c r="U7" i="31"/>
  <c r="U17" i="31" s="1"/>
  <c r="U6" i="31"/>
  <c r="U16" i="31" s="1"/>
  <c r="T31" i="31"/>
  <c r="F22" i="31"/>
  <c r="K22" i="31"/>
  <c r="C22" i="31"/>
  <c r="H22" i="31"/>
  <c r="T22" i="31"/>
  <c r="M22" i="31"/>
  <c r="J22" i="31"/>
  <c r="L22" i="31"/>
  <c r="I22" i="31"/>
  <c r="T35" i="31"/>
  <c r="V26" i="31"/>
  <c r="W27" i="31"/>
  <c r="V25" i="31"/>
  <c r="U33" i="31"/>
  <c r="O15" i="31"/>
  <c r="O14" i="31"/>
  <c r="O18" i="31"/>
  <c r="O17" i="31"/>
  <c r="U32" i="31" l="1"/>
  <c r="U34" i="31"/>
  <c r="U31" i="31"/>
  <c r="U22" i="31"/>
  <c r="U30" i="31"/>
  <c r="V4" i="31"/>
  <c r="V14" i="31" s="1"/>
  <c r="V3" i="31"/>
  <c r="V13" i="31" s="1"/>
  <c r="V5" i="31"/>
  <c r="V15" i="31" s="1"/>
  <c r="U35" i="31"/>
  <c r="V8" i="31"/>
  <c r="V18" i="31" s="1"/>
  <c r="V7" i="31"/>
  <c r="V17" i="31" s="1"/>
  <c r="V6" i="31"/>
  <c r="V16" i="31" s="1"/>
  <c r="O22" i="31"/>
  <c r="W26" i="31"/>
  <c r="W25" i="31"/>
  <c r="X27" i="31"/>
  <c r="AO8" i="33"/>
  <c r="V22" i="31" l="1"/>
  <c r="W5" i="31"/>
  <c r="W15" i="31" s="1"/>
  <c r="W4" i="31"/>
  <c r="W14" i="31" s="1"/>
  <c r="W3" i="31"/>
  <c r="W13" i="31" s="1"/>
  <c r="W22" i="31" s="1"/>
  <c r="W7" i="31"/>
  <c r="W17" i="31" s="1"/>
  <c r="W6" i="31"/>
  <c r="W16" i="31" s="1"/>
  <c r="W8" i="31"/>
  <c r="W18" i="31" s="1"/>
  <c r="V30" i="31"/>
  <c r="V32" i="31"/>
  <c r="V33" i="31"/>
  <c r="V34" i="31"/>
  <c r="V31" i="31"/>
  <c r="V35" i="31"/>
  <c r="X26" i="31"/>
  <c r="X25" i="31"/>
  <c r="Y27" i="31"/>
  <c r="W31" i="31" l="1"/>
  <c r="X6" i="31"/>
  <c r="X16" i="31" s="1"/>
  <c r="X7" i="31"/>
  <c r="X17" i="31" s="1"/>
  <c r="X8" i="31"/>
  <c r="X18" i="31" s="1"/>
  <c r="W30" i="31"/>
  <c r="X3" i="31"/>
  <c r="X13" i="31" s="1"/>
  <c r="X5" i="31"/>
  <c r="X15" i="31" s="1"/>
  <c r="X4" i="31"/>
  <c r="X14" i="31" s="1"/>
  <c r="Z27" i="31"/>
  <c r="Y26" i="31"/>
  <c r="Y25" i="31"/>
  <c r="X31" i="31"/>
  <c r="W33" i="31"/>
  <c r="W34" i="31"/>
  <c r="X30" i="31"/>
  <c r="W35" i="31"/>
  <c r="W32" i="31"/>
  <c r="AU8" i="33"/>
  <c r="AT8" i="33"/>
  <c r="AU7" i="33"/>
  <c r="AT7" i="33"/>
  <c r="AU6" i="33"/>
  <c r="AT6" i="33"/>
  <c r="AN8" i="33"/>
  <c r="AN7" i="33"/>
  <c r="AO7" i="33"/>
  <c r="AO6" i="33"/>
  <c r="AN6" i="33"/>
  <c r="Y5" i="31" l="1"/>
  <c r="Y15" i="31" s="1"/>
  <c r="Y4" i="31"/>
  <c r="Y14" i="31" s="1"/>
  <c r="Y3" i="31"/>
  <c r="Y13" i="31" s="1"/>
  <c r="Y8" i="31"/>
  <c r="Y18" i="31" s="1"/>
  <c r="Y6" i="31"/>
  <c r="Y16" i="31" s="1"/>
  <c r="Y7" i="31"/>
  <c r="Y17" i="31" s="1"/>
  <c r="X22" i="31"/>
  <c r="X34" i="31"/>
  <c r="Z26" i="31"/>
  <c r="AA27" i="31"/>
  <c r="Z25" i="31"/>
  <c r="X33" i="31"/>
  <c r="Y31" i="31"/>
  <c r="X32" i="31"/>
  <c r="X35" i="31"/>
  <c r="Y30" i="31"/>
  <c r="S11" i="33"/>
  <c r="R8" i="33"/>
  <c r="S8" i="33"/>
  <c r="R9" i="33"/>
  <c r="S9" i="33"/>
  <c r="A13" i="31"/>
  <c r="Q13" i="31" s="1"/>
  <c r="AF13" i="31" s="1"/>
  <c r="Y22" i="31" l="1"/>
  <c r="Z5" i="31"/>
  <c r="Z15" i="31" s="1"/>
  <c r="Z4" i="31"/>
  <c r="Z14" i="31" s="1"/>
  <c r="Z3" i="31"/>
  <c r="Z13" i="31" s="1"/>
  <c r="Z8" i="31"/>
  <c r="Z18" i="31" s="1"/>
  <c r="Z7" i="31"/>
  <c r="Z17" i="31" s="1"/>
  <c r="Z6" i="31"/>
  <c r="Z16" i="31" s="1"/>
  <c r="Y34" i="31"/>
  <c r="AA26" i="31"/>
  <c r="AA25" i="31"/>
  <c r="AB27" i="31"/>
  <c r="Y32" i="31"/>
  <c r="Y35" i="31"/>
  <c r="Y33" i="31"/>
  <c r="O3" i="31"/>
  <c r="O6" i="31"/>
  <c r="Z30" i="31" l="1"/>
  <c r="AA5" i="31"/>
  <c r="AA15" i="31" s="1"/>
  <c r="AA4" i="31"/>
  <c r="AA14" i="31" s="1"/>
  <c r="AA3" i="31"/>
  <c r="AA13" i="31" s="1"/>
  <c r="Z22" i="31"/>
  <c r="AA8" i="31"/>
  <c r="AA18" i="31" s="1"/>
  <c r="AA7" i="31"/>
  <c r="AA17" i="31" s="1"/>
  <c r="AA6" i="31"/>
  <c r="AA16" i="31" s="1"/>
  <c r="C2" i="29"/>
  <c r="O62" i="31"/>
  <c r="Z33" i="31"/>
  <c r="Z35" i="31"/>
  <c r="Z34" i="31"/>
  <c r="AB26" i="31"/>
  <c r="AB25" i="31"/>
  <c r="AC27" i="31"/>
  <c r="Z31" i="31"/>
  <c r="Z32" i="31"/>
  <c r="O13" i="31"/>
  <c r="O16" i="31"/>
  <c r="H6" i="33"/>
  <c r="AA30" i="31" l="1"/>
  <c r="AA22" i="31"/>
  <c r="AB4" i="31"/>
  <c r="AB5" i="31"/>
  <c r="AB3" i="31"/>
  <c r="AB7" i="31"/>
  <c r="AB6" i="31"/>
  <c r="AB8" i="31"/>
  <c r="O63" i="31"/>
  <c r="C62" i="31"/>
  <c r="AA34" i="31"/>
  <c r="AA32" i="31"/>
  <c r="AA33" i="31"/>
  <c r="AC26" i="31"/>
  <c r="AG27" i="31"/>
  <c r="AC25" i="31"/>
  <c r="AA35" i="31"/>
  <c r="AA31" i="31"/>
  <c r="I6" i="33"/>
  <c r="AB15" i="31" l="1"/>
  <c r="AB18" i="31"/>
  <c r="AB16" i="31"/>
  <c r="AB14" i="31"/>
  <c r="AB13" i="31"/>
  <c r="AC4" i="31"/>
  <c r="AC14" i="31" s="1"/>
  <c r="AC5" i="31"/>
  <c r="AC15" i="31" s="1"/>
  <c r="AC3" i="31"/>
  <c r="AC13" i="31" s="1"/>
  <c r="AC6" i="31"/>
  <c r="AC16" i="31" s="1"/>
  <c r="AC8" i="31"/>
  <c r="AC18" i="31" s="1"/>
  <c r="AC7" i="31"/>
  <c r="AC17" i="31" s="1"/>
  <c r="AB17" i="31"/>
  <c r="AB32" i="31"/>
  <c r="AB34" i="31"/>
  <c r="AB31" i="31"/>
  <c r="AD3" i="31"/>
  <c r="AD25" i="31"/>
  <c r="AB33" i="31"/>
  <c r="AD6" i="31"/>
  <c r="AD26" i="31"/>
  <c r="AB30" i="31"/>
  <c r="AG26" i="31"/>
  <c r="AH27" i="31"/>
  <c r="AG25" i="31"/>
  <c r="AB35" i="31"/>
  <c r="AA38" i="31"/>
  <c r="AA40" i="31"/>
  <c r="AA39" i="31"/>
  <c r="T39" i="31"/>
  <c r="T38" i="31"/>
  <c r="T40" i="31"/>
  <c r="X38" i="31"/>
  <c r="X39" i="31"/>
  <c r="X40" i="31"/>
  <c r="W39" i="31"/>
  <c r="W40" i="31"/>
  <c r="W38" i="31"/>
  <c r="Z40" i="31"/>
  <c r="Z39" i="31"/>
  <c r="Z38" i="31"/>
  <c r="S39" i="31"/>
  <c r="S38" i="31"/>
  <c r="S40" i="31"/>
  <c r="R40" i="31"/>
  <c r="R38" i="31"/>
  <c r="R39" i="31"/>
  <c r="V40" i="31"/>
  <c r="V38" i="31"/>
  <c r="V39" i="31"/>
  <c r="U38" i="31"/>
  <c r="U39" i="31"/>
  <c r="U40" i="31"/>
  <c r="Y40" i="31"/>
  <c r="Y39" i="31"/>
  <c r="Y38" i="31"/>
  <c r="M6" i="33"/>
  <c r="S7" i="33"/>
  <c r="S6" i="33"/>
  <c r="S5" i="33"/>
  <c r="R7" i="33"/>
  <c r="R6" i="33"/>
  <c r="R5" i="33"/>
  <c r="M11" i="33"/>
  <c r="N11" i="33"/>
  <c r="O11" i="33"/>
  <c r="AG7" i="31" l="1"/>
  <c r="AG17" i="31" s="1"/>
  <c r="AG6" i="31"/>
  <c r="AG16" i="31" s="1"/>
  <c r="AG8" i="31"/>
  <c r="AG18" i="31" s="1"/>
  <c r="AG5" i="31"/>
  <c r="AG15" i="31" s="1"/>
  <c r="AG4" i="31"/>
  <c r="AG14" i="31" s="1"/>
  <c r="AG3" i="31"/>
  <c r="AB22" i="31"/>
  <c r="AC22" i="31"/>
  <c r="AD22" i="31" s="1"/>
  <c r="AD27" i="31"/>
  <c r="X41" i="31"/>
  <c r="AB38" i="31"/>
  <c r="U41" i="31"/>
  <c r="S41" i="31"/>
  <c r="T41" i="31"/>
  <c r="AA41" i="31"/>
  <c r="R41" i="31"/>
  <c r="W41" i="31"/>
  <c r="Y41" i="31"/>
  <c r="V41" i="31"/>
  <c r="Z41" i="31"/>
  <c r="AB40" i="31"/>
  <c r="AB39" i="31"/>
  <c r="AC32" i="31"/>
  <c r="AD32" i="31" s="1"/>
  <c r="AD14" i="31"/>
  <c r="AC33" i="31"/>
  <c r="AD33" i="31" s="1"/>
  <c r="AD17" i="31"/>
  <c r="AD7" i="31"/>
  <c r="AC34" i="31"/>
  <c r="AD34" i="31" s="1"/>
  <c r="AD15" i="31"/>
  <c r="AD5" i="31"/>
  <c r="AD4" i="31"/>
  <c r="AC35" i="31"/>
  <c r="AD18" i="31"/>
  <c r="AD8" i="31"/>
  <c r="AH26" i="31"/>
  <c r="AH25" i="31"/>
  <c r="AI27" i="31"/>
  <c r="AC31" i="31"/>
  <c r="AD31" i="31" s="1"/>
  <c r="AC30" i="31"/>
  <c r="AD13" i="31"/>
  <c r="S10" i="33"/>
  <c r="AG13" i="31" l="1"/>
  <c r="AH5" i="31"/>
  <c r="AH15" i="31" s="1"/>
  <c r="AH3" i="31"/>
  <c r="AH13" i="31" s="1"/>
  <c r="AH4" i="31"/>
  <c r="AH14" i="31" s="1"/>
  <c r="AH7" i="31"/>
  <c r="AH17" i="31" s="1"/>
  <c r="AH6" i="31"/>
  <c r="AH16" i="31" s="1"/>
  <c r="AH8" i="31"/>
  <c r="AH18" i="31" s="1"/>
  <c r="AG22" i="31"/>
  <c r="AB41" i="31"/>
  <c r="AD30" i="31"/>
  <c r="AG32" i="31"/>
  <c r="AG35" i="31"/>
  <c r="AC40" i="31"/>
  <c r="AD40" i="31" s="1"/>
  <c r="AG33" i="31"/>
  <c r="AG34" i="31"/>
  <c r="AD35" i="31"/>
  <c r="AC38" i="31"/>
  <c r="AD38" i="31" s="1"/>
  <c r="AC39" i="31"/>
  <c r="AD39" i="31" s="1"/>
  <c r="AD16" i="31"/>
  <c r="AJ27" i="31"/>
  <c r="AI26" i="31"/>
  <c r="AI25" i="31"/>
  <c r="AG31" i="31"/>
  <c r="AG30" i="31"/>
  <c r="AI4" i="31" l="1"/>
  <c r="AI14" i="31" s="1"/>
  <c r="AI3" i="31"/>
  <c r="AI13" i="31" s="1"/>
  <c r="AI5" i="31"/>
  <c r="AI15" i="31" s="1"/>
  <c r="AH22" i="31"/>
  <c r="AI8" i="31"/>
  <c r="AI18" i="31" s="1"/>
  <c r="AI7" i="31"/>
  <c r="AI17" i="31" s="1"/>
  <c r="AI6" i="31"/>
  <c r="AI16" i="31" s="1"/>
  <c r="D2" i="29"/>
  <c r="AD62" i="31"/>
  <c r="AD63" i="31" s="1"/>
  <c r="AC41" i="31"/>
  <c r="AD41" i="31"/>
  <c r="D3" i="29" s="1"/>
  <c r="AG39" i="31"/>
  <c r="AG38" i="31"/>
  <c r="AH33" i="31"/>
  <c r="AH34" i="31"/>
  <c r="AH31" i="31"/>
  <c r="AG40" i="31"/>
  <c r="AH32" i="31"/>
  <c r="AH35" i="31"/>
  <c r="AJ26" i="31"/>
  <c r="AJ25" i="31"/>
  <c r="AK27" i="31"/>
  <c r="AH30" i="31"/>
  <c r="AI22" i="31" l="1"/>
  <c r="AJ4" i="31"/>
  <c r="AJ14" i="31" s="1"/>
  <c r="AJ3" i="31"/>
  <c r="AJ13" i="31" s="1"/>
  <c r="AJ5" i="31"/>
  <c r="AJ15" i="31" s="1"/>
  <c r="AJ8" i="31"/>
  <c r="AJ18" i="31" s="1"/>
  <c r="AJ6" i="31"/>
  <c r="AJ16" i="31" s="1"/>
  <c r="AJ7" i="31"/>
  <c r="AJ17" i="31" s="1"/>
  <c r="AG41" i="31"/>
  <c r="AH38" i="31"/>
  <c r="AH39" i="31"/>
  <c r="AI30" i="31"/>
  <c r="AK26" i="31"/>
  <c r="AL27" i="31"/>
  <c r="AK25" i="31"/>
  <c r="AI31" i="31"/>
  <c r="R62" i="31"/>
  <c r="R63" i="31" s="1"/>
  <c r="AI35" i="31"/>
  <c r="AI32" i="31"/>
  <c r="AI33" i="31"/>
  <c r="AH40" i="31"/>
  <c r="AI34" i="31"/>
  <c r="AK7" i="31" l="1"/>
  <c r="AK17" i="31" s="1"/>
  <c r="AK6" i="31"/>
  <c r="AK16" i="31" s="1"/>
  <c r="AK8" i="31"/>
  <c r="AK18" i="31" s="1"/>
  <c r="AJ22" i="31"/>
  <c r="AK3" i="31"/>
  <c r="AK13" i="31" s="1"/>
  <c r="AK5" i="31"/>
  <c r="AK15" i="31" s="1"/>
  <c r="AK4" i="31"/>
  <c r="AK14" i="31" s="1"/>
  <c r="AH41" i="31"/>
  <c r="AI40" i="31"/>
  <c r="AJ35" i="31"/>
  <c r="AJ30" i="31"/>
  <c r="S62" i="31"/>
  <c r="S63" i="31" s="1"/>
  <c r="AL26" i="31"/>
  <c r="AL25" i="31"/>
  <c r="AM27" i="31"/>
  <c r="AJ31" i="31"/>
  <c r="AJ34" i="31"/>
  <c r="AJ33" i="31"/>
  <c r="AJ32" i="31"/>
  <c r="AI38" i="31"/>
  <c r="AI39" i="31"/>
  <c r="AF2" i="31"/>
  <c r="AK22" i="31" l="1"/>
  <c r="AL5" i="31"/>
  <c r="AL15" i="31" s="1"/>
  <c r="AL4" i="31"/>
  <c r="AL14" i="31" s="1"/>
  <c r="AL3" i="31"/>
  <c r="AL13" i="31" s="1"/>
  <c r="AL7" i="31"/>
  <c r="AL17" i="31" s="1"/>
  <c r="AL6" i="31"/>
  <c r="AL16" i="31" s="1"/>
  <c r="AL8" i="31"/>
  <c r="AL18" i="31" s="1"/>
  <c r="AI41" i="31"/>
  <c r="AK34" i="31"/>
  <c r="AK31" i="31"/>
  <c r="AN27" i="31"/>
  <c r="AM26" i="31"/>
  <c r="AM25" i="31"/>
  <c r="T62" i="31"/>
  <c r="T63" i="31" s="1"/>
  <c r="AK30" i="31"/>
  <c r="AK33" i="31"/>
  <c r="AK35" i="31"/>
  <c r="AJ40" i="31"/>
  <c r="AK32" i="31"/>
  <c r="AJ38" i="31"/>
  <c r="AJ39" i="31"/>
  <c r="N8" i="33"/>
  <c r="N9" i="33"/>
  <c r="N10" i="33"/>
  <c r="AL22" i="31" l="1"/>
  <c r="AM6" i="31"/>
  <c r="AM16" i="31" s="1"/>
  <c r="AM8" i="31"/>
  <c r="AM18" i="31" s="1"/>
  <c r="AM7" i="31"/>
  <c r="AM17" i="31" s="1"/>
  <c r="AM5" i="31"/>
  <c r="AM15" i="31" s="1"/>
  <c r="AM3" i="31"/>
  <c r="AM13" i="31" s="1"/>
  <c r="AM4" i="31"/>
  <c r="AM14" i="31" s="1"/>
  <c r="AJ41" i="31"/>
  <c r="AL32" i="31"/>
  <c r="AL34" i="31"/>
  <c r="AL33" i="31"/>
  <c r="AL30" i="31"/>
  <c r="AK40" i="31"/>
  <c r="AL35" i="31"/>
  <c r="AK38" i="31"/>
  <c r="AK39" i="31"/>
  <c r="AL31" i="31"/>
  <c r="U62" i="31"/>
  <c r="U63" i="31" s="1"/>
  <c r="AN26" i="31"/>
  <c r="AN25" i="31"/>
  <c r="AO27" i="31"/>
  <c r="O8" i="33"/>
  <c r="AN4" i="31" l="1"/>
  <c r="AN14" i="31" s="1"/>
  <c r="AN3" i="31"/>
  <c r="AN13" i="31" s="1"/>
  <c r="AN5" i="31"/>
  <c r="AN15" i="31" s="1"/>
  <c r="AM22" i="31"/>
  <c r="AN8" i="31"/>
  <c r="AN18" i="31" s="1"/>
  <c r="AN6" i="31"/>
  <c r="AN16" i="31" s="1"/>
  <c r="AN7" i="31"/>
  <c r="AN17" i="31" s="1"/>
  <c r="AK41" i="31"/>
  <c r="V62" i="31"/>
  <c r="V63" i="31" s="1"/>
  <c r="AM31" i="31"/>
  <c r="AM35" i="31"/>
  <c r="AM34" i="31"/>
  <c r="AO26" i="31"/>
  <c r="AP27" i="31"/>
  <c r="AO25" i="31"/>
  <c r="AM30" i="31"/>
  <c r="AM32" i="31"/>
  <c r="AL40" i="31"/>
  <c r="AL39" i="31"/>
  <c r="AL38" i="31"/>
  <c r="AM33" i="31"/>
  <c r="J6" i="33"/>
  <c r="K6" i="33"/>
  <c r="AO3" i="31" l="1"/>
  <c r="AO13" i="31" s="1"/>
  <c r="AO5" i="31"/>
  <c r="AO15" i="31" s="1"/>
  <c r="AO4" i="31"/>
  <c r="AO14" i="31" s="1"/>
  <c r="AN22" i="31"/>
  <c r="AO8" i="31"/>
  <c r="AO18" i="31" s="1"/>
  <c r="AO7" i="31"/>
  <c r="AO17" i="31" s="1"/>
  <c r="AO6" i="31"/>
  <c r="AO16" i="31" s="1"/>
  <c r="AL41" i="31"/>
  <c r="AN32" i="31"/>
  <c r="AN33" i="31"/>
  <c r="AP26" i="31"/>
  <c r="AP25" i="31"/>
  <c r="AQ27" i="31"/>
  <c r="AN30" i="31"/>
  <c r="AM40" i="31"/>
  <c r="AN34" i="31"/>
  <c r="W62" i="31"/>
  <c r="W63" i="31" s="1"/>
  <c r="AN31" i="31"/>
  <c r="AN35" i="31"/>
  <c r="AM39" i="31"/>
  <c r="AM38" i="31"/>
  <c r="N6" i="33"/>
  <c r="H5" i="33"/>
  <c r="H4" i="33"/>
  <c r="AO22" i="31" l="1"/>
  <c r="AP5" i="31"/>
  <c r="AP15" i="31" s="1"/>
  <c r="AP4" i="31"/>
  <c r="AP14" i="31" s="1"/>
  <c r="AP3" i="31"/>
  <c r="AP13" i="31" s="1"/>
  <c r="AP7" i="31"/>
  <c r="AP17" i="31" s="1"/>
  <c r="AP6" i="31"/>
  <c r="AP16" i="31" s="1"/>
  <c r="AP8" i="31"/>
  <c r="AP18" i="31" s="1"/>
  <c r="AM41" i="31"/>
  <c r="AO32" i="31"/>
  <c r="AO33" i="31"/>
  <c r="AR27" i="31"/>
  <c r="AQ26" i="31"/>
  <c r="AQ25" i="31"/>
  <c r="AO30" i="31"/>
  <c r="AO35" i="31"/>
  <c r="AN40" i="31"/>
  <c r="AN39" i="31"/>
  <c r="AN38" i="31"/>
  <c r="X62" i="31"/>
  <c r="X63" i="31" s="1"/>
  <c r="AO31" i="31"/>
  <c r="AO34" i="31"/>
  <c r="O6" i="33"/>
  <c r="AQ6" i="31" l="1"/>
  <c r="AQ7" i="31"/>
  <c r="AQ8" i="31"/>
  <c r="AQ4" i="31"/>
  <c r="AQ3" i="31"/>
  <c r="AQ5" i="31"/>
  <c r="AP22" i="31"/>
  <c r="AN41" i="31"/>
  <c r="AP34" i="31"/>
  <c r="AO39" i="31"/>
  <c r="AO38" i="31"/>
  <c r="Y62" i="31"/>
  <c r="Y63" i="31" s="1"/>
  <c r="AP30" i="31"/>
  <c r="AP35" i="31"/>
  <c r="AR26" i="31"/>
  <c r="AR25" i="31"/>
  <c r="AP33" i="31"/>
  <c r="AP32" i="31"/>
  <c r="AO40" i="31"/>
  <c r="AP31" i="31"/>
  <c r="AQ18" i="31" l="1"/>
  <c r="AQ35" i="31"/>
  <c r="AQ14" i="31"/>
  <c r="AQ32" i="31"/>
  <c r="AQ17" i="31"/>
  <c r="AQ33" i="31"/>
  <c r="AQ15" i="31"/>
  <c r="AQ34" i="31"/>
  <c r="AQ13" i="31"/>
  <c r="AQ30" i="31"/>
  <c r="AQ16" i="31"/>
  <c r="AQ31" i="31"/>
  <c r="AR6" i="31"/>
  <c r="AR16" i="31" s="1"/>
  <c r="AR8" i="31"/>
  <c r="AR18" i="31" s="1"/>
  <c r="AR7" i="31"/>
  <c r="AR17" i="31" s="1"/>
  <c r="AR4" i="31"/>
  <c r="AR14" i="31" s="1"/>
  <c r="AR3" i="31"/>
  <c r="AR5" i="31"/>
  <c r="AR15" i="31" s="1"/>
  <c r="AQ22" i="31"/>
  <c r="AO41" i="31"/>
  <c r="AP38" i="31"/>
  <c r="AP39" i="31"/>
  <c r="AS25" i="31"/>
  <c r="Z62" i="31"/>
  <c r="Z63" i="31" s="1"/>
  <c r="AS26" i="31"/>
  <c r="AP40" i="31"/>
  <c r="J27" i="33"/>
  <c r="AQ40" i="31" l="1"/>
  <c r="AQ39" i="31"/>
  <c r="AQ38" i="31"/>
  <c r="AR13" i="31"/>
  <c r="AS13" i="31" s="1"/>
  <c r="O9" i="33" s="1"/>
  <c r="AS3" i="31"/>
  <c r="AP41" i="31"/>
  <c r="AR35" i="31"/>
  <c r="AS18" i="31"/>
  <c r="AS8" i="31"/>
  <c r="AR34" i="31"/>
  <c r="AS34" i="31" s="1"/>
  <c r="AS15" i="31"/>
  <c r="AS5" i="31"/>
  <c r="AR33" i="31"/>
  <c r="AS33" i="31" s="1"/>
  <c r="AS17" i="31"/>
  <c r="AS7" i="31"/>
  <c r="AA62" i="31"/>
  <c r="AA63" i="31" s="1"/>
  <c r="AR30" i="31"/>
  <c r="AR31" i="31"/>
  <c r="AS6" i="31"/>
  <c r="AS27" i="31"/>
  <c r="AR32" i="31"/>
  <c r="AS32" i="31" s="1"/>
  <c r="AS14" i="31"/>
  <c r="AS4" i="31"/>
  <c r="K5" i="33"/>
  <c r="N5" i="33"/>
  <c r="K27" i="33"/>
  <c r="J28" i="33"/>
  <c r="AQ41" i="31" l="1"/>
  <c r="AR22" i="31"/>
  <c r="AS22" i="31" s="1"/>
  <c r="AR39" i="31"/>
  <c r="AR38" i="31"/>
  <c r="AS38" i="31" s="1"/>
  <c r="AS30" i="31"/>
  <c r="AR40" i="31"/>
  <c r="AS40" i="31"/>
  <c r="AS31" i="31"/>
  <c r="AS16" i="31"/>
  <c r="AB62" i="31"/>
  <c r="AS39" i="31"/>
  <c r="AS35" i="31"/>
  <c r="O5" i="33"/>
  <c r="AR41" i="31" l="1"/>
  <c r="AR62" i="31"/>
  <c r="AB63" i="31"/>
  <c r="AS41" i="31"/>
  <c r="E3" i="29" s="1"/>
  <c r="AC62" i="31"/>
  <c r="AC63" i="31" s="1"/>
  <c r="O10" i="33"/>
  <c r="O4" i="33"/>
  <c r="K28" i="33"/>
  <c r="E2" i="29" l="1"/>
  <c r="AS62" i="31"/>
  <c r="AS63" i="31" s="1"/>
  <c r="N4" i="33"/>
  <c r="N7" i="33" s="1"/>
  <c r="J34" i="33"/>
  <c r="K34" i="33"/>
  <c r="O7" i="33"/>
  <c r="AG62" i="31" l="1"/>
  <c r="AG63" i="31" s="1"/>
  <c r="I4" i="33"/>
  <c r="I5" i="33"/>
  <c r="M8" i="33"/>
  <c r="M9" i="33"/>
  <c r="M10" i="33"/>
  <c r="I27" i="33"/>
  <c r="AH62" i="31" l="1"/>
  <c r="AH63" i="31" s="1"/>
  <c r="I7" i="33"/>
  <c r="I8" i="33" s="1"/>
  <c r="I9" i="33" s="1"/>
  <c r="I10" i="33" s="1"/>
  <c r="I26" i="33" s="1"/>
  <c r="M26" i="33" s="1"/>
  <c r="M5" i="33"/>
  <c r="M4" i="33"/>
  <c r="AI62" i="31" l="1"/>
  <c r="AI63" i="31" s="1"/>
  <c r="E4" i="29"/>
  <c r="E5" i="29" s="1"/>
  <c r="M7" i="33"/>
  <c r="E4" i="33"/>
  <c r="M27" i="33"/>
  <c r="AJ62" i="31" l="1"/>
  <c r="AJ63" i="31" s="1"/>
  <c r="D4" i="29"/>
  <c r="D5" i="29" s="1"/>
  <c r="D4" i="33"/>
  <c r="I34" i="33"/>
  <c r="I28" i="33"/>
  <c r="AK62" i="31" l="1"/>
  <c r="AK63" i="31" s="1"/>
  <c r="D8" i="33"/>
  <c r="I29" i="33"/>
  <c r="I33" i="33" s="1"/>
  <c r="I35" i="33" s="1"/>
  <c r="E5" i="33"/>
  <c r="E6" i="33" s="1"/>
  <c r="AL62" i="31" l="1"/>
  <c r="AL63" i="31" s="1"/>
  <c r="C4" i="33"/>
  <c r="F4" i="33" s="1"/>
  <c r="M28" i="33"/>
  <c r="E7" i="33"/>
  <c r="D5" i="33"/>
  <c r="AM62" i="31" l="1"/>
  <c r="AM63" i="31" s="1"/>
  <c r="F2" i="29"/>
  <c r="E8" i="33"/>
  <c r="E9" i="33"/>
  <c r="E10" i="33" s="1"/>
  <c r="D6" i="33"/>
  <c r="AN62" i="31" l="1"/>
  <c r="AN63" i="31" s="1"/>
  <c r="D7" i="33"/>
  <c r="D9" i="33"/>
  <c r="D10" i="33" s="1"/>
  <c r="AO62" i="31" l="1"/>
  <c r="AO63" i="31" s="1"/>
  <c r="J4" i="33"/>
  <c r="AP62" i="31" l="1"/>
  <c r="AP63" i="31" s="1"/>
  <c r="C8" i="33"/>
  <c r="F8" i="33" s="1"/>
  <c r="J5" i="33"/>
  <c r="J7" i="33" s="1"/>
  <c r="J8" i="33" s="1"/>
  <c r="J9" i="33" s="1"/>
  <c r="J10" i="33" s="1"/>
  <c r="AQ62" i="31" l="1"/>
  <c r="AQ63" i="31" s="1"/>
  <c r="J26" i="33"/>
  <c r="AR63" i="31" l="1"/>
  <c r="K4" i="33"/>
  <c r="K7" i="33" s="1"/>
  <c r="K8" i="33" s="1"/>
  <c r="N26" i="33"/>
  <c r="N27" i="33"/>
  <c r="J29" i="33"/>
  <c r="K9" i="33" l="1"/>
  <c r="K10" i="33" s="1"/>
  <c r="J33" i="33"/>
  <c r="J35" i="33" s="1"/>
  <c r="N28" i="33"/>
  <c r="K26" i="33" l="1"/>
  <c r="K29" i="33" s="1"/>
  <c r="O28" i="33" s="1"/>
  <c r="O26" i="33" l="1"/>
  <c r="O27" i="33"/>
  <c r="K33" i="33"/>
  <c r="K35" i="33" s="1"/>
  <c r="C5" i="33" l="1"/>
  <c r="F5" i="33" s="1"/>
  <c r="F6" i="33" s="1"/>
  <c r="C6" i="33" l="1"/>
  <c r="C9" i="33" s="1"/>
  <c r="C10" i="33" s="1"/>
  <c r="C7" i="33" l="1"/>
  <c r="R50" i="31"/>
  <c r="S50" i="31"/>
  <c r="F50" i="31"/>
  <c r="U50" i="31" s="1"/>
  <c r="AG50" i="31" l="1"/>
  <c r="T50" i="31"/>
  <c r="AI50" i="31" s="1"/>
  <c r="AH50" i="31"/>
  <c r="AJ50" i="31"/>
  <c r="G50" i="31"/>
  <c r="V50" i="31" l="1"/>
  <c r="H50" i="31"/>
  <c r="AK50" i="31" l="1"/>
  <c r="W50" i="31"/>
  <c r="I50" i="31"/>
  <c r="AL50" i="31" l="1"/>
  <c r="X50" i="31"/>
  <c r="J50" i="31"/>
  <c r="Y50" i="31" l="1"/>
  <c r="K50" i="31"/>
  <c r="AM50" i="31"/>
  <c r="AN50" i="31" l="1"/>
  <c r="Z50" i="31"/>
  <c r="L50" i="31"/>
  <c r="AO50" i="31" l="1"/>
  <c r="AA50" i="31"/>
  <c r="M50" i="31"/>
  <c r="AP50" i="31" l="1"/>
  <c r="AB50" i="31"/>
  <c r="N50" i="31"/>
  <c r="AC50" i="31" l="1"/>
  <c r="AD50" i="31" s="1"/>
  <c r="O50" i="31"/>
  <c r="AQ50" i="31"/>
  <c r="AR50" i="31" l="1"/>
  <c r="AS50" i="31" s="1"/>
  <c r="C47" i="31" l="1"/>
  <c r="C55" i="31" s="1"/>
  <c r="D46" i="31"/>
  <c r="E46" i="31" l="1"/>
  <c r="F46" i="31"/>
  <c r="D47" i="31"/>
  <c r="E47" i="31" s="1"/>
  <c r="F47" i="31" s="1"/>
  <c r="G47" i="31" s="1"/>
  <c r="H47" i="31" s="1"/>
  <c r="I47" i="31" s="1"/>
  <c r="J47" i="31" s="1"/>
  <c r="K47" i="31" s="1"/>
  <c r="L47" i="31" s="1"/>
  <c r="M47" i="31" s="1"/>
  <c r="N47" i="31" s="1"/>
  <c r="D55" i="31" l="1"/>
  <c r="O47" i="31"/>
  <c r="G46" i="31"/>
  <c r="H46" i="31" l="1"/>
  <c r="I46" i="31" l="1"/>
  <c r="J46" i="31" l="1"/>
  <c r="K46" i="31" l="1"/>
  <c r="L46" i="31" l="1"/>
  <c r="M46" i="31" l="1"/>
  <c r="N46" i="31" l="1"/>
  <c r="O46" i="31" s="1"/>
  <c r="AD46" i="31" l="1"/>
  <c r="O55" i="31"/>
  <c r="C6" i="29" s="1"/>
  <c r="AI54" i="31"/>
  <c r="E55" i="31"/>
  <c r="R46" i="31" l="1"/>
  <c r="F55" i="31"/>
  <c r="AG46" i="31" l="1"/>
  <c r="R47" i="31"/>
  <c r="S46" i="31"/>
  <c r="R55" i="31"/>
  <c r="R65" i="31" s="1"/>
  <c r="R66" i="31" s="1"/>
  <c r="AJ54" i="31"/>
  <c r="G55" i="31"/>
  <c r="AG47" i="31" l="1"/>
  <c r="S47" i="31"/>
  <c r="AH46" i="31"/>
  <c r="T46" i="31"/>
  <c r="AG55" i="31"/>
  <c r="AG65" i="31" s="1"/>
  <c r="AG66" i="31" s="1"/>
  <c r="AK54" i="31"/>
  <c r="H55" i="31"/>
  <c r="AH47" i="31" l="1"/>
  <c r="AH55" i="31" s="1"/>
  <c r="AH65" i="31" s="1"/>
  <c r="AH66" i="31" s="1"/>
  <c r="T47" i="31"/>
  <c r="AI46" i="31"/>
  <c r="U46" i="31"/>
  <c r="S55" i="31"/>
  <c r="S65" i="31" s="1"/>
  <c r="S66" i="31" s="1"/>
  <c r="I55" i="31"/>
  <c r="AL54" i="31"/>
  <c r="U47" i="31" l="1"/>
  <c r="AI47" i="31"/>
  <c r="AI55" i="31" s="1"/>
  <c r="AI65" i="31" s="1"/>
  <c r="AI66" i="31" s="1"/>
  <c r="T55" i="31"/>
  <c r="T65" i="31" s="1"/>
  <c r="T66" i="31" s="1"/>
  <c r="AJ46" i="31"/>
  <c r="V46" i="31"/>
  <c r="U55" i="31"/>
  <c r="U65" i="31" s="1"/>
  <c r="U66" i="31" s="1"/>
  <c r="AM54" i="31"/>
  <c r="J55" i="31"/>
  <c r="W46" i="31" l="1"/>
  <c r="AK46" i="31"/>
  <c r="V55" i="31"/>
  <c r="V65" i="31" s="1"/>
  <c r="V66" i="31" s="1"/>
  <c r="AJ47" i="31"/>
  <c r="AJ55" i="31" s="1"/>
  <c r="AJ65" i="31" s="1"/>
  <c r="AJ66" i="31" s="1"/>
  <c r="V47" i="31"/>
  <c r="AN54" i="31"/>
  <c r="K55" i="31"/>
  <c r="AK47" i="31" l="1"/>
  <c r="AK55" i="31" s="1"/>
  <c r="AK65" i="31" s="1"/>
  <c r="AK66" i="31" s="1"/>
  <c r="W47" i="31"/>
  <c r="X46" i="31"/>
  <c r="AL46" i="31"/>
  <c r="AO54" i="31"/>
  <c r="L55" i="31"/>
  <c r="AL47" i="31" l="1"/>
  <c r="X47" i="31"/>
  <c r="W55" i="31"/>
  <c r="W65" i="31" s="1"/>
  <c r="W66" i="31" s="1"/>
  <c r="AL55" i="31"/>
  <c r="AL65" i="31" s="1"/>
  <c r="AL66" i="31" s="1"/>
  <c r="Y46" i="31"/>
  <c r="AM46" i="31"/>
  <c r="X55" i="31"/>
  <c r="X65" i="31" s="1"/>
  <c r="X66" i="31" s="1"/>
  <c r="M55" i="31"/>
  <c r="AP54" i="31"/>
  <c r="AN46" i="31" l="1"/>
  <c r="Z46" i="31"/>
  <c r="Y55" i="31"/>
  <c r="Y65" i="31" s="1"/>
  <c r="Y66" i="31" s="1"/>
  <c r="AM47" i="31"/>
  <c r="AM55" i="31" s="1"/>
  <c r="AM65" i="31" s="1"/>
  <c r="AM66" i="31" s="1"/>
  <c r="Y47" i="31"/>
  <c r="AQ54" i="31"/>
  <c r="N55" i="31"/>
  <c r="AA46" i="31" l="1"/>
  <c r="AO46" i="31"/>
  <c r="Z55" i="31"/>
  <c r="Z65" i="31" s="1"/>
  <c r="Z66" i="31" s="1"/>
  <c r="AN47" i="31"/>
  <c r="Z47" i="31"/>
  <c r="AN55" i="31"/>
  <c r="AN65" i="31" s="1"/>
  <c r="AN66" i="31" s="1"/>
  <c r="AR54" i="31"/>
  <c r="AS54" i="31" s="1"/>
  <c r="AA47" i="31" l="1"/>
  <c r="AO47" i="31"/>
  <c r="AO55" i="31" s="1"/>
  <c r="AO65" i="31" s="1"/>
  <c r="AO66" i="31" s="1"/>
  <c r="AP46" i="31"/>
  <c r="AB46" i="31"/>
  <c r="AP47" i="31" l="1"/>
  <c r="AB47" i="31"/>
  <c r="AA55" i="31"/>
  <c r="AA65" i="31" s="1"/>
  <c r="AA66" i="31" s="1"/>
  <c r="AC46" i="31"/>
  <c r="AQ46" i="31"/>
  <c r="AP55" i="31"/>
  <c r="AP65" i="31" s="1"/>
  <c r="AP66" i="31" s="1"/>
  <c r="O65" i="31"/>
  <c r="C3" i="29" s="1"/>
  <c r="C63" i="31"/>
  <c r="C65" i="31" s="1"/>
  <c r="C66" i="31" s="1"/>
  <c r="C68" i="31" s="1"/>
  <c r="D67" i="31" s="1"/>
  <c r="D62" i="31"/>
  <c r="E62" i="31" s="1"/>
  <c r="AR46" i="31" l="1"/>
  <c r="AC47" i="31"/>
  <c r="AQ47" i="31"/>
  <c r="AQ55" i="31" s="1"/>
  <c r="AQ65" i="31" s="1"/>
  <c r="AQ66" i="31" s="1"/>
  <c r="AB55" i="31"/>
  <c r="AB65" i="31" s="1"/>
  <c r="AB66" i="31" s="1"/>
  <c r="C4" i="29"/>
  <c r="F3" i="29"/>
  <c r="F4" i="29" s="1"/>
  <c r="F5" i="29" s="1"/>
  <c r="E63" i="31"/>
  <c r="E65" i="31" s="1"/>
  <c r="E66" i="31" s="1"/>
  <c r="F62" i="31"/>
  <c r="D63" i="31"/>
  <c r="D65" i="31" s="1"/>
  <c r="D66" i="31" s="1"/>
  <c r="D68" i="31" s="1"/>
  <c r="E67" i="31" s="1"/>
  <c r="AD47" i="31" l="1"/>
  <c r="AD55" i="31" s="1"/>
  <c r="AR47" i="31"/>
  <c r="AS47" i="31" s="1"/>
  <c r="AC55" i="31"/>
  <c r="AC65" i="31" s="1"/>
  <c r="AC66" i="31" s="1"/>
  <c r="AS46" i="31"/>
  <c r="AS55" i="31" s="1"/>
  <c r="AR55" i="31"/>
  <c r="AR65" i="31" s="1"/>
  <c r="AR66" i="31" s="1"/>
  <c r="C5" i="29"/>
  <c r="C7" i="29"/>
  <c r="C8" i="29" s="1"/>
  <c r="G62" i="31"/>
  <c r="F63" i="31"/>
  <c r="F65" i="31" s="1"/>
  <c r="F66" i="31" s="1"/>
  <c r="E68" i="31"/>
  <c r="F67" i="31" s="1"/>
  <c r="AS65" i="31" l="1"/>
  <c r="E6" i="29"/>
  <c r="D6" i="29"/>
  <c r="D7" i="29" s="1"/>
  <c r="D8" i="29" s="1"/>
  <c r="AD65" i="31"/>
  <c r="F68" i="31"/>
  <c r="G67" i="31" s="1"/>
  <c r="G63" i="31"/>
  <c r="G65" i="31" s="1"/>
  <c r="G66" i="31" s="1"/>
  <c r="H62" i="31"/>
  <c r="E7" i="29" l="1"/>
  <c r="E8" i="29" s="1"/>
  <c r="F6" i="29"/>
  <c r="F7" i="29" s="1"/>
  <c r="F8" i="29" s="1"/>
  <c r="G68" i="31"/>
  <c r="H67" i="31" s="1"/>
  <c r="I62" i="31"/>
  <c r="H63" i="31"/>
  <c r="H65" i="31" s="1"/>
  <c r="H66" i="31" s="1"/>
  <c r="H68" i="31" l="1"/>
  <c r="I67" i="31" s="1"/>
  <c r="J62" i="31"/>
  <c r="I63" i="31"/>
  <c r="I65" i="31" s="1"/>
  <c r="I66" i="31" s="1"/>
  <c r="I68" i="31" s="1"/>
  <c r="J67" i="31" s="1"/>
  <c r="J63" i="31" l="1"/>
  <c r="J65" i="31" s="1"/>
  <c r="J66" i="31" s="1"/>
  <c r="J68" i="31" s="1"/>
  <c r="K67" i="31" s="1"/>
  <c r="K62" i="31"/>
  <c r="K63" i="31" l="1"/>
  <c r="K65" i="31" s="1"/>
  <c r="K66" i="31" s="1"/>
  <c r="K68" i="31" s="1"/>
  <c r="L67" i="31" s="1"/>
  <c r="L62" i="31"/>
  <c r="M62" i="31" l="1"/>
  <c r="L63" i="31"/>
  <c r="L65" i="31" s="1"/>
  <c r="L66" i="31" s="1"/>
  <c r="L68" i="31" s="1"/>
  <c r="M67" i="31" s="1"/>
  <c r="N62" i="31" l="1"/>
  <c r="N63" i="31" s="1"/>
  <c r="N65" i="31" s="1"/>
  <c r="N66" i="31" s="1"/>
  <c r="M63" i="31"/>
  <c r="M65" i="31" s="1"/>
  <c r="M66" i="31" s="1"/>
  <c r="M68" i="31" s="1"/>
  <c r="N67" i="31" s="1"/>
  <c r="N68" i="31" l="1"/>
  <c r="R67" i="31" s="1"/>
  <c r="R68" i="31" s="1"/>
  <c r="S67" i="31" s="1"/>
  <c r="S68" i="31" s="1"/>
  <c r="T67" i="31" s="1"/>
  <c r="T68" i="31" s="1"/>
  <c r="U67" i="31" s="1"/>
  <c r="U68" i="31" s="1"/>
  <c r="V67" i="31" s="1"/>
  <c r="V68" i="31" s="1"/>
  <c r="W67" i="31" s="1"/>
  <c r="W68" i="31" s="1"/>
  <c r="X67" i="31" s="1"/>
  <c r="X68" i="31" s="1"/>
  <c r="Y67" i="31" s="1"/>
  <c r="Y68" i="31" s="1"/>
  <c r="Z67" i="31" s="1"/>
  <c r="Z68" i="31" s="1"/>
  <c r="AA67" i="31" s="1"/>
  <c r="AA68" i="31" s="1"/>
  <c r="AB67" i="31" s="1"/>
  <c r="AB68" i="31" l="1"/>
  <c r="AC67" i="31" l="1"/>
  <c r="AC68" i="31" s="1"/>
  <c r="AG67" i="31" s="1"/>
  <c r="AG68" i="31" s="1"/>
  <c r="AH67" i="31" s="1"/>
  <c r="AH68" i="31" s="1"/>
  <c r="AI67" i="31" s="1"/>
  <c r="AI68" i="31" s="1"/>
  <c r="AJ67" i="31" s="1"/>
  <c r="AJ68" i="31" s="1"/>
  <c r="AK67" i="31" s="1"/>
  <c r="AK68" i="31" s="1"/>
  <c r="AL67" i="31" s="1"/>
  <c r="AL68" i="31" s="1"/>
  <c r="AM67" i="31" s="1"/>
  <c r="AM68" i="31" s="1"/>
  <c r="AN67" i="31" s="1"/>
  <c r="AN68" i="31" s="1"/>
  <c r="AO67" i="31" s="1"/>
  <c r="AO68" i="31" s="1"/>
  <c r="AP67" i="31" s="1"/>
  <c r="AP68" i="31" s="1"/>
  <c r="AQ67" i="31" s="1"/>
  <c r="AQ68" i="31" s="1"/>
  <c r="AR67" i="31"/>
  <c r="AR68" i="31" l="1"/>
</calcChain>
</file>

<file path=xl/sharedStrings.xml><?xml version="1.0" encoding="utf-8"?>
<sst xmlns="http://schemas.openxmlformats.org/spreadsheetml/2006/main" count="443" uniqueCount="169">
  <si>
    <t>Total</t>
  </si>
  <si>
    <t>Year 1</t>
  </si>
  <si>
    <t>Year 2</t>
  </si>
  <si>
    <t>Year 3</t>
  </si>
  <si>
    <t>Sales</t>
  </si>
  <si>
    <t>Cost of sales</t>
  </si>
  <si>
    <t>Overheads</t>
  </si>
  <si>
    <t>Start-up</t>
  </si>
  <si>
    <t>Opening Balance</t>
  </si>
  <si>
    <t>Closing Balance</t>
  </si>
  <si>
    <t>Activity</t>
  </si>
  <si>
    <t>Category mix</t>
  </si>
  <si>
    <t>Gross profit</t>
  </si>
  <si>
    <t>Gross Margin</t>
  </si>
  <si>
    <t>Net Margin</t>
  </si>
  <si>
    <t>Item</t>
  </si>
  <si>
    <t>Month 1</t>
  </si>
  <si>
    <t>Month 2</t>
  </si>
  <si>
    <t>Month 3</t>
  </si>
  <si>
    <t>Month 4</t>
  </si>
  <si>
    <t>Month 5</t>
  </si>
  <si>
    <t>Month 8</t>
  </si>
  <si>
    <t>Month 10</t>
  </si>
  <si>
    <t>Month 11</t>
  </si>
  <si>
    <t>Month 12</t>
  </si>
  <si>
    <t>sales</t>
  </si>
  <si>
    <t>Assumptions</t>
  </si>
  <si>
    <t>3 years</t>
  </si>
  <si>
    <t>Net profit</t>
  </si>
  <si>
    <t>Units sold</t>
  </si>
  <si>
    <t>Insurance</t>
  </si>
  <si>
    <t>Telephone and Internet</t>
  </si>
  <si>
    <t>New products</t>
  </si>
  <si>
    <t>Wholesale</t>
  </si>
  <si>
    <t>Launch products</t>
  </si>
  <si>
    <t>Ave selling price</t>
  </si>
  <si>
    <t>Contingency</t>
  </si>
  <si>
    <t>Outsourced</t>
  </si>
  <si>
    <t>Bookkeeping</t>
  </si>
  <si>
    <t>ü</t>
  </si>
  <si>
    <t>Accounting</t>
  </si>
  <si>
    <t>Legal</t>
  </si>
  <si>
    <t>Administration</t>
  </si>
  <si>
    <t>Marketing and lead generation</t>
  </si>
  <si>
    <t>Marketing events</t>
  </si>
  <si>
    <t>Branding</t>
  </si>
  <si>
    <t>Availability</t>
  </si>
  <si>
    <t>Business Launch</t>
  </si>
  <si>
    <t>Totals hours</t>
  </si>
  <si>
    <t>Total weeks ( WTE: 37.5hrs per week)</t>
  </si>
  <si>
    <t>Administrators</t>
  </si>
  <si>
    <t>Total staff WTE (44 weeks per year)</t>
  </si>
  <si>
    <t>Total staff (to include part-time working) - on payroll</t>
  </si>
  <si>
    <t>Directors</t>
  </si>
  <si>
    <t>Care workers</t>
  </si>
  <si>
    <t>Delivery of care</t>
  </si>
  <si>
    <t>Expansion strategy</t>
  </si>
  <si>
    <t>Writing and presentation of tenders</t>
  </si>
  <si>
    <t>Fee (per hour)</t>
  </si>
  <si>
    <t>Care cost (per hour)</t>
  </si>
  <si>
    <t>Travel cost and contingency (per hour)</t>
  </si>
  <si>
    <t>Total gross cost</t>
  </si>
  <si>
    <t>Competitors</t>
  </si>
  <si>
    <t>Company</t>
  </si>
  <si>
    <t>Comment</t>
  </si>
  <si>
    <t>Qualified Nurses / Healthcare Assistents / Support Workers</t>
  </si>
  <si>
    <t>Administrator</t>
  </si>
  <si>
    <t>Care Manager</t>
  </si>
  <si>
    <r>
      <t xml:space="preserve">ü </t>
    </r>
    <r>
      <rPr>
        <sz val="12"/>
        <color rgb="FF70AD47"/>
        <rFont val="Calibri"/>
        <family val="2"/>
        <scheme val="minor"/>
      </rPr>
      <t>(year 1 only)</t>
    </r>
  </si>
  <si>
    <t>margin</t>
  </si>
  <si>
    <t>Uniforms</t>
  </si>
  <si>
    <t>Qualified Nurses (standard hours)</t>
  </si>
  <si>
    <t>Health Care Assistants (standard hours)</t>
  </si>
  <si>
    <t>Support Workers (Standard hours)</t>
  </si>
  <si>
    <t>Qualified Nurses (Sat and nights +30%)</t>
  </si>
  <si>
    <t>Health Care Assistants (Sat and nights +30%)</t>
  </si>
  <si>
    <t>Support Workers (Sat and nights +30%)</t>
  </si>
  <si>
    <t>Qualified Nurses (Sun and public holidays +60%)</t>
  </si>
  <si>
    <t>Health Care Assistants (Sun and public holidays +60%)</t>
  </si>
  <si>
    <t>Support Workers (Sun and public holidays +60%)</t>
  </si>
  <si>
    <t>Private Clients (standard hours)</t>
  </si>
  <si>
    <t>Social Services (standard hours)</t>
  </si>
  <si>
    <t>Product</t>
  </si>
  <si>
    <t>Gross margin</t>
  </si>
  <si>
    <t>Staff cost (per hour)</t>
  </si>
  <si>
    <t>Employer NI contribution (per hour)</t>
  </si>
  <si>
    <t>Employer pension contribution (per hour)</t>
  </si>
  <si>
    <t>Live in package (24hrs)</t>
  </si>
  <si>
    <t>Live in package (7 days)</t>
  </si>
  <si>
    <t>https://www.bluebirdcare.co.uk/croydon/home</t>
  </si>
  <si>
    <t>We believe that care matters and we are committed to providing the highest quality homecare in Croydon so that our customers can remain in their own homes. We deliver homecare and support services to the London Borough of Croydon area, including Coulsdon, Purley, Kenley, Sanderstead, Shirley, Selsdon, Croydon, Thornton Heath, Norbury, SE25, SE19 and Addington. Bluebird Care UK first opened its doors in 2004 as a small family business dedicated to providing high quality homecare services. We have now grown into a leading care at home provider, delivering around 20,000 visits each day right across the country. Our commitment to delivering the services you want, how you want them, in the comfort of your own home is stronger now than ever. </t>
  </si>
  <si>
    <t>https://www.rightathomeuk.co.uk/croydon/</t>
  </si>
  <si>
    <t>Our clients receive the care the way they want to have it delivered. They are involved in all decision-making, including agreement of their personalised care plan. We know that emotional and moral support for our clients and their family can be just as important as our specialist care knowledge, so it is ingrained in the support we provide and we always keep in close contact with concerned family and friends. We also understand that good day-to-day communication is vital to give families and loved ones peace of mind, which is why all daily records and communication sheets are kept easily accessible in the clients’ home and any concern can be easily addressed through a call to the office.</t>
  </si>
  <si>
    <t>http://www.premiercareservices.co.uk/</t>
  </si>
  <si>
    <t>Premier Care Services Ltd was established in 2003 and is one of the oldest established care providers in Croydon. Our aim at Premier Care Services Ltd is to support Service users by providing affordable, reliable and flexible care services, which are easily accessible, from local base and which enable Service users to maintain their chosen independent lifestyle as far as possible in appropriate care settings. Personalised care, with a compassionate approach and dedicated service is our main message which reflects throughout our organisation.</t>
  </si>
  <si>
    <t>http://care-solutions.org.uk/</t>
  </si>
  <si>
    <t>Care Solutions Recruitment Agency Ltd is specialised in Domiciliary Home Care Services, Training, Employment and Nursing Agency. We provide quality personal care and support that helps people to live independent in their own homes. Our services includes personal care, meal preparation, Domestic, shopping, assistance to attend social activities in the local Community, GP appointment, Holiday Escort, support with more complex needs and age-related conditions. Our dedicated team of highly qualified Care Workers will deliver effective support that is tailored to meet your individual needs.</t>
  </si>
  <si>
    <t>http://www.assuranceagency.co.uk/</t>
  </si>
  <si>
    <t>Assurance Nursing &amp; Employment Agency Ltd trains its staff to provide unobtrusive care with privacy, dignity and respect. Our care staff respect cultural diversity and understand that clients and their families wish to be treated with courtesy and sensitivity. Care is personalised to the individual, with the client making their own choices and decisions. Where personal circumstances change, so can the care package. Our care packages are fully flexible and can be adapted at any time, to suit the client.</t>
  </si>
  <si>
    <t>http://bc-healthcare.co.uk/</t>
  </si>
  <si>
    <t>Our business is to provide you with a complete range of contract and permanent recruitment solutions to all of your health and social care recruitment needs throughout the UK</t>
  </si>
  <si>
    <t>CQC Fees</t>
  </si>
  <si>
    <t>Hospitals</t>
  </si>
  <si>
    <t>Community Services</t>
  </si>
  <si>
    <t>Care homes</t>
  </si>
  <si>
    <t>Assisted living facilities</t>
  </si>
  <si>
    <t>Outpatient centres.</t>
  </si>
  <si>
    <t>Client</t>
  </si>
  <si>
    <t>Hospitals, including community services and outpatient centers</t>
  </si>
  <si>
    <t>Care Homes and assisted living facilities</t>
  </si>
  <si>
    <t>Opportunity</t>
  </si>
  <si>
    <t>Source</t>
  </si>
  <si>
    <t>gov.uk/government//care-homes-market-study</t>
  </si>
  <si>
    <t>30th Nov 2017</t>
  </si>
  <si>
    <t>Date</t>
  </si>
  <si>
    <r>
      <t xml:space="preserve">The care homes sector is worth around £15.9 billion a year in the UK, with around 410,000 residents. We calculate that there are around 5,500 different providers in the UK operating </t>
    </r>
    <r>
      <rPr>
        <b/>
        <sz val="12"/>
        <color rgb="FF222222"/>
        <rFont val="Calibri"/>
        <family val="2"/>
        <scheme val="minor"/>
      </rPr>
      <t>11,300 care homes</t>
    </r>
    <r>
      <rPr>
        <sz val="12"/>
        <color rgb="FF222222"/>
        <rFont val="Calibri"/>
        <family val="2"/>
        <scheme val="minor"/>
      </rPr>
      <t xml:space="preserve"> for the elderly.</t>
    </r>
  </si>
  <si>
    <t xml:space="preserve">Private Clients </t>
  </si>
  <si>
    <t xml:space="preserve">Social Services </t>
  </si>
  <si>
    <t>Social Services +50%</t>
  </si>
  <si>
    <t>Private Clients +50%</t>
  </si>
  <si>
    <t>Social Services +25%</t>
  </si>
  <si>
    <t>Private Clients +25%</t>
  </si>
  <si>
    <t>Employer NI 7%</t>
  </si>
  <si>
    <t>Employer Pension 3%</t>
  </si>
  <si>
    <t>Travel costs 5%</t>
  </si>
  <si>
    <t>Directors' Salaries</t>
  </si>
  <si>
    <t>Travel and Sustenance</t>
  </si>
  <si>
    <t>Office Equipment</t>
  </si>
  <si>
    <t>Cash Flow</t>
  </si>
  <si>
    <t>Cost of Sales</t>
  </si>
  <si>
    <t>Total Expenditure</t>
  </si>
  <si>
    <t xml:space="preserve">Overheads </t>
  </si>
  <si>
    <t>Total Income from Sales</t>
  </si>
  <si>
    <t>Profit and Loss Analysis</t>
  </si>
  <si>
    <t>Gross Profit</t>
  </si>
  <si>
    <t>Net Profit</t>
  </si>
  <si>
    <t>Social Services</t>
  </si>
  <si>
    <t>Private Clients</t>
  </si>
  <si>
    <t>Internal Staff Costs NI + Pension (10%)</t>
  </si>
  <si>
    <t>Private Clients(Sat and nights +30%)</t>
  </si>
  <si>
    <t>Social Services (Sat and nights +30%)</t>
  </si>
  <si>
    <t>Private Clients (Sun and public holidays +60%)</t>
  </si>
  <si>
    <t>Social Services (Sun and public holidays +60%)</t>
  </si>
  <si>
    <t xml:space="preserve">Month 6 </t>
  </si>
  <si>
    <t xml:space="preserve">Month 7 </t>
  </si>
  <si>
    <t xml:space="preserve">Month 9 </t>
  </si>
  <si>
    <t>Expected Hours</t>
  </si>
  <si>
    <t>Total Receipts</t>
  </si>
  <si>
    <t xml:space="preserve">Advertising and Lead Generation </t>
  </si>
  <si>
    <t>Internal Staff Wages</t>
  </si>
  <si>
    <t xml:space="preserve">Gross Margin </t>
  </si>
  <si>
    <t>Staff Wages</t>
  </si>
  <si>
    <t>Client Fee</t>
  </si>
  <si>
    <t>Capital Introduced by Director</t>
  </si>
  <si>
    <t>Total Overheads</t>
  </si>
  <si>
    <t>Total Cost of Sales</t>
  </si>
  <si>
    <t>Rent/Deposit</t>
  </si>
  <si>
    <t>Accountancy Fees</t>
  </si>
  <si>
    <t>Software Fees</t>
  </si>
  <si>
    <t xml:space="preserve"> </t>
  </si>
  <si>
    <t>Policies Update Cost</t>
  </si>
  <si>
    <t>Staff DBS and Training Cost</t>
  </si>
  <si>
    <t>Website/Domain Renewal and Maintenance</t>
  </si>
  <si>
    <t>Expenses</t>
  </si>
  <si>
    <t>DBS and Staff Training Repayments</t>
  </si>
  <si>
    <t>Live in Package (24hrs)</t>
  </si>
  <si>
    <t>Live in Package (7 days)</t>
  </si>
  <si>
    <t>Income</t>
  </si>
  <si>
    <t xml:space="preserve">Number of hours sold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</si>
</sst>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Red]\-&quot;£&quot;#,##0"/>
    <numFmt numFmtId="165" formatCode="&quot;£&quot;#,##0.00;[Red]\-&quot;£&quot;#,##0.00"/>
    <numFmt numFmtId="166" formatCode="_-&quot;£&quot;* #,##0.00_-;\-&quot;£&quot;* #,##0.00_-;_-&quot;£&quot;* &quot;-&quot;??_-;_-@_-"/>
    <numFmt numFmtId="167" formatCode="&quot;£&quot;#,##0"/>
    <numFmt numFmtId="168" formatCode="&quot;£&quot;#,##0.00"/>
    <numFmt numFmtId="169" formatCode="#,##0.0"/>
    <numFmt numFmtId="170" formatCode="0.0%"/>
  </numFmts>
  <fonts count="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name val="Calibri"/>
      <family val="2"/>
    </font>
    <font>
      <sz val="11"/>
      <name val="Calibri"/>
      <family val="2"/>
      <scheme val="minor"/>
    </font>
    <font>
      <sz val="10"/>
      <color theme="1"/>
      <name val="Times New Roman"/>
      <family val="1"/>
    </font>
    <font>
      <sz val="11"/>
      <color rgb="FF000000"/>
      <name val="Calibri"/>
      <family val="2"/>
    </font>
    <font>
      <sz val="11"/>
      <color rgb="FF000000"/>
      <name val="Calibri"/>
      <family val="2"/>
      <scheme val="minor"/>
    </font>
    <font>
      <u/>
      <sz val="11"/>
      <color theme="10"/>
      <name val="Calibri"/>
      <family val="2"/>
      <scheme val="minor"/>
    </font>
    <font>
      <sz val="11"/>
      <color rgb="FFFF0000"/>
      <name val="Calibri"/>
      <family val="2"/>
      <scheme val="minor"/>
    </font>
    <font>
      <b/>
      <sz val="10.5"/>
      <color rgb="FF333333"/>
      <name val="Verdana"/>
      <family val="2"/>
    </font>
    <font>
      <sz val="10.5"/>
      <color rgb="FF333333"/>
      <name val="Verdana"/>
      <family val="2"/>
    </font>
    <font>
      <sz val="16"/>
      <color rgb="FF70AD47"/>
      <name val="Wingdings"/>
      <charset val="2"/>
    </font>
    <font>
      <sz val="10"/>
      <color rgb="FF000000"/>
      <name val="Times New Roman"/>
      <family val="1"/>
    </font>
    <font>
      <sz val="11"/>
      <color rgb="FF4A494A"/>
      <name val="Calibri"/>
      <family val="2"/>
      <scheme val="minor"/>
    </font>
    <font>
      <sz val="11"/>
      <color rgb="FF70AD47"/>
      <name val="Calibri"/>
      <family val="2"/>
      <scheme val="minor"/>
    </font>
    <font>
      <sz val="11"/>
      <color rgb="FF383838"/>
      <name val="Calibri"/>
      <family val="2"/>
      <scheme val="minor"/>
    </font>
    <font>
      <sz val="12"/>
      <color rgb="FF70AD47"/>
      <name val="Calibri"/>
      <family val="2"/>
      <scheme val="minor"/>
    </font>
    <font>
      <sz val="11"/>
      <color rgb="FF333333"/>
      <name val="Arial"/>
      <family val="2"/>
    </font>
    <font>
      <sz val="11"/>
      <color rgb="FF2F4862"/>
      <name val="Hind Siliguri"/>
    </font>
    <font>
      <sz val="11"/>
      <color theme="1"/>
      <name val="Calibri"/>
      <family val="2"/>
    </font>
    <font>
      <sz val="10"/>
      <color rgb="FF000000"/>
      <name val="Calibri"/>
      <family val="2"/>
    </font>
    <font>
      <sz val="10"/>
      <color theme="1"/>
      <name val="Calibri"/>
      <family val="2"/>
    </font>
    <font>
      <sz val="10"/>
      <name val="Calibri"/>
      <family val="2"/>
    </font>
    <font>
      <sz val="11"/>
      <color rgb="FF202020"/>
      <name val="Arial"/>
      <family val="2"/>
    </font>
    <font>
      <sz val="12"/>
      <color rgb="FF4A494A"/>
      <name val="Arial"/>
      <family val="2"/>
    </font>
    <font>
      <b/>
      <sz val="14"/>
      <color rgb="FF333333"/>
      <name val="Arial"/>
      <family val="2"/>
    </font>
    <font>
      <sz val="12"/>
      <color rgb="FF000000"/>
      <name val="Arial"/>
      <family val="2"/>
    </font>
    <font>
      <sz val="10"/>
      <color rgb="FF3B3B3B"/>
      <name val="Arial"/>
      <family val="2"/>
    </font>
    <font>
      <b/>
      <sz val="24"/>
      <color theme="1"/>
      <name val="Inherit"/>
    </font>
    <font>
      <b/>
      <sz val="12"/>
      <name val="Calibri"/>
      <family val="2"/>
      <scheme val="minor"/>
    </font>
    <font>
      <sz val="12"/>
      <color rgb="FF000000"/>
      <name val="Calibri"/>
      <family val="2"/>
      <scheme val="minor"/>
    </font>
    <font>
      <sz val="12"/>
      <color theme="1"/>
      <name val="Calibri"/>
      <family val="2"/>
      <scheme val="minor"/>
    </font>
    <font>
      <sz val="12"/>
      <color rgb="FF222222"/>
      <name val="Calibri"/>
      <family val="2"/>
      <scheme val="minor"/>
    </font>
    <font>
      <b/>
      <sz val="12"/>
      <color rgb="FF222222"/>
      <name val="Calibri"/>
      <family val="2"/>
      <scheme val="minor"/>
    </font>
    <font>
      <b/>
      <sz val="12"/>
      <color theme="1"/>
      <name val="Calibri"/>
      <family val="2"/>
      <scheme val="minor"/>
    </font>
    <font>
      <b/>
      <u/>
      <sz val="12"/>
      <color indexed="8"/>
      <name val="Calibri"/>
      <family val="2"/>
      <scheme val="minor"/>
    </font>
    <font>
      <sz val="12"/>
      <name val="Calibri"/>
      <family val="2"/>
      <scheme val="minor"/>
    </font>
    <font>
      <b/>
      <sz val="12"/>
      <color indexed="8"/>
      <name val="Calibri"/>
      <family val="2"/>
      <scheme val="minor"/>
    </font>
    <font>
      <sz val="12"/>
      <color indexed="8"/>
      <name val="Calibri"/>
      <family val="2"/>
      <scheme val="minor"/>
    </font>
    <font>
      <sz val="12"/>
      <color theme="0" tint="-0.34998626667073579"/>
      <name val="Calibri"/>
      <family val="2"/>
      <scheme val="minor"/>
    </font>
    <font>
      <sz val="12"/>
      <name val="Calibri (Body)_x0000_"/>
    </font>
    <font>
      <b/>
      <sz val="12"/>
      <name val="Calibri (Body)_x0000_"/>
    </font>
    <font>
      <sz val="12"/>
      <color theme="0"/>
      <name val="Calibri"/>
      <family val="2"/>
    </font>
    <font>
      <sz val="12"/>
      <color indexed="8"/>
      <name val="Calibri"/>
      <family val="2"/>
    </font>
    <font>
      <sz val="12"/>
      <color theme="1"/>
      <name val="Calibri"/>
      <family val="2"/>
    </font>
  </fonts>
  <fills count="2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9"/>
        <bgColor indexed="64"/>
      </patternFill>
    </fill>
    <fill>
      <patternFill patternType="solid">
        <fgColor rgb="FFD3DFEE"/>
        <bgColor indexed="64"/>
      </patternFill>
    </fill>
    <fill>
      <patternFill patternType="solid">
        <fgColor theme="6"/>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CE6F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rgb="FF4F81BD"/>
      </left>
      <right style="medium">
        <color rgb="FF4F81BD"/>
      </right>
      <top style="medium">
        <color rgb="FF4F81BD"/>
      </top>
      <bottom/>
      <diagonal/>
    </border>
    <border>
      <left style="medium">
        <color rgb="FF4F81BD"/>
      </left>
      <right style="medium">
        <color rgb="FF4F81BD"/>
      </right>
      <top/>
      <bottom style="thick">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thin">
        <color indexed="64"/>
      </left>
      <right style="thin">
        <color indexed="64"/>
      </right>
      <top/>
      <bottom style="thin">
        <color indexed="64"/>
      </bottom>
      <diagonal/>
    </border>
    <border>
      <left style="medium">
        <color rgb="FF4F81BD"/>
      </left>
      <right style="medium">
        <color rgb="FF4F81BD"/>
      </right>
      <top style="medium">
        <color rgb="FF4F81BD"/>
      </top>
      <bottom style="medium">
        <color rgb="FF4F81BD"/>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right style="medium">
        <color rgb="FF4F81BD"/>
      </right>
      <top style="medium">
        <color rgb="FF4F81BD"/>
      </top>
      <bottom/>
      <diagonal/>
    </border>
    <border>
      <left/>
      <right style="medium">
        <color rgb="FF4F81BD"/>
      </right>
      <top/>
      <bottom style="thick">
        <color rgb="FF4F81BD"/>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style="thin">
        <color indexed="64"/>
      </left>
      <right/>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64"/>
      </bottom>
      <diagonal/>
    </border>
    <border>
      <left/>
      <right style="thin">
        <color indexed="8"/>
      </right>
      <top/>
      <bottom style="thin">
        <color indexed="8"/>
      </bottom>
      <diagonal/>
    </border>
  </borders>
  <cellStyleXfs count="3">
    <xf numFmtId="0" fontId="0" fillId="0" borderId="0"/>
    <xf numFmtId="43" fontId="5" fillId="0" borderId="0" applyFont="0" applyFill="0" applyBorder="0" applyAlignment="0" applyProtection="0"/>
    <xf numFmtId="0" fontId="11" fillId="0" borderId="0" applyNumberFormat="0" applyFill="0" applyBorder="0" applyAlignment="0" applyProtection="0"/>
  </cellStyleXfs>
  <cellXfs count="323">
    <xf numFmtId="0" fontId="0" fillId="0" borderId="0" xfId="0"/>
    <xf numFmtId="0" fontId="8" fillId="0" borderId="0" xfId="0" applyFont="1" applyAlignment="1">
      <alignment vertical="center" wrapText="1"/>
    </xf>
    <xf numFmtId="0" fontId="0" fillId="0" borderId="0" xfId="0" applyFont="1"/>
    <xf numFmtId="0" fontId="0" fillId="0" borderId="0" xfId="0" applyFont="1" applyAlignment="1">
      <alignment wrapText="1"/>
    </xf>
    <xf numFmtId="3" fontId="0" fillId="0" borderId="0" xfId="0" applyNumberFormat="1"/>
    <xf numFmtId="168" fontId="0" fillId="0" borderId="0" xfId="0" applyNumberFormat="1"/>
    <xf numFmtId="0" fontId="0" fillId="6" borderId="0" xfId="0" applyFill="1"/>
    <xf numFmtId="0" fontId="0" fillId="0" borderId="0" xfId="0" applyAlignment="1">
      <alignment horizontal="justify" vertical="center"/>
    </xf>
    <xf numFmtId="0" fontId="0" fillId="7" borderId="14" xfId="0" applyFont="1" applyFill="1" applyBorder="1" applyAlignment="1">
      <alignment wrapText="1"/>
    </xf>
    <xf numFmtId="167" fontId="10" fillId="7" borderId="14" xfId="0" applyNumberFormat="1" applyFont="1" applyFill="1" applyBorder="1" applyAlignment="1">
      <alignment horizontal="right" vertical="center" wrapText="1"/>
    </xf>
    <xf numFmtId="167" fontId="10" fillId="5" borderId="14" xfId="0" applyNumberFormat="1" applyFont="1" applyFill="1" applyBorder="1" applyAlignment="1">
      <alignment horizontal="right" vertical="center" wrapText="1"/>
    </xf>
    <xf numFmtId="3" fontId="10" fillId="5" borderId="14" xfId="0" applyNumberFormat="1" applyFont="1" applyFill="1" applyBorder="1" applyAlignment="1">
      <alignment horizontal="right" vertical="center" wrapText="1"/>
    </xf>
    <xf numFmtId="0" fontId="11" fillId="0" borderId="0" xfId="2" applyAlignment="1">
      <alignment horizontal="left" vertical="center" indent="1"/>
    </xf>
    <xf numFmtId="167" fontId="10" fillId="2" borderId="14" xfId="0" applyNumberFormat="1" applyFont="1" applyFill="1" applyBorder="1" applyAlignment="1">
      <alignment horizontal="right" vertical="center" wrapText="1"/>
    </xf>
    <xf numFmtId="9" fontId="10" fillId="2" borderId="14" xfId="0" applyNumberFormat="1" applyFont="1" applyFill="1" applyBorder="1" applyAlignment="1">
      <alignment horizontal="right" vertical="center" wrapText="1"/>
    </xf>
    <xf numFmtId="3" fontId="10" fillId="2" borderId="14" xfId="0" applyNumberFormat="1" applyFont="1" applyFill="1" applyBorder="1" applyAlignment="1">
      <alignment horizontal="right" vertical="center" wrapText="1"/>
    </xf>
    <xf numFmtId="167" fontId="7" fillId="2" borderId="14" xfId="0" applyNumberFormat="1" applyFont="1" applyFill="1" applyBorder="1" applyAlignment="1">
      <alignment horizontal="right" vertical="center" wrapText="1"/>
    </xf>
    <xf numFmtId="167" fontId="12" fillId="0" borderId="14" xfId="0" applyNumberFormat="1" applyFont="1" applyBorder="1" applyAlignment="1">
      <alignment horizontal="right" vertical="center" wrapText="1"/>
    </xf>
    <xf numFmtId="9" fontId="10" fillId="7" borderId="14" xfId="0" applyNumberFormat="1" applyFont="1" applyFill="1" applyBorder="1" applyAlignment="1">
      <alignment horizontal="right" vertical="center" wrapText="1"/>
    </xf>
    <xf numFmtId="9" fontId="7" fillId="2" borderId="14" xfId="0" applyNumberFormat="1" applyFont="1" applyFill="1" applyBorder="1" applyAlignment="1">
      <alignment horizontal="right" vertical="center" wrapText="1"/>
    </xf>
    <xf numFmtId="167" fontId="12" fillId="7" borderId="14" xfId="0" applyNumberFormat="1" applyFont="1" applyFill="1" applyBorder="1" applyAlignment="1">
      <alignment horizontal="right" vertical="center" wrapText="1"/>
    </xf>
    <xf numFmtId="0" fontId="0" fillId="2" borderId="14" xfId="0" applyFont="1" applyFill="1" applyBorder="1" applyAlignment="1">
      <alignment wrapText="1"/>
    </xf>
    <xf numFmtId="3" fontId="10" fillId="7" borderId="14" xfId="0" applyNumberFormat="1" applyFont="1" applyFill="1" applyBorder="1" applyAlignment="1">
      <alignment horizontal="right" vertical="center" wrapText="1"/>
    </xf>
    <xf numFmtId="1" fontId="0" fillId="0" borderId="14" xfId="0" applyNumberFormat="1" applyFont="1" applyBorder="1" applyAlignment="1">
      <alignment wrapText="1"/>
    </xf>
    <xf numFmtId="0" fontId="10" fillId="0" borderId="0" xfId="0" applyFont="1" applyBorder="1" applyAlignment="1">
      <alignment vertical="center" wrapText="1"/>
    </xf>
    <xf numFmtId="9" fontId="7" fillId="7" borderId="14" xfId="0" applyNumberFormat="1" applyFont="1" applyFill="1" applyBorder="1" applyAlignment="1">
      <alignment horizontal="right" vertical="center" wrapText="1"/>
    </xf>
    <xf numFmtId="0" fontId="0" fillId="7" borderId="14" xfId="0" applyFill="1" applyBorder="1"/>
    <xf numFmtId="167" fontId="0" fillId="7" borderId="14" xfId="0" applyNumberFormat="1" applyFill="1" applyBorder="1"/>
    <xf numFmtId="166" fontId="9" fillId="2" borderId="14" xfId="0" applyNumberFormat="1" applyFont="1" applyFill="1" applyBorder="1" applyAlignment="1">
      <alignment vertical="center" wrapText="1"/>
    </xf>
    <xf numFmtId="167" fontId="9" fillId="2" borderId="14" xfId="0" applyNumberFormat="1" applyFont="1" applyFill="1" applyBorder="1" applyAlignment="1">
      <alignment vertical="center" wrapText="1"/>
    </xf>
    <xf numFmtId="0" fontId="9" fillId="2" borderId="14" xfId="0" applyFont="1" applyFill="1" applyBorder="1" applyAlignment="1">
      <alignment vertical="center" wrapText="1"/>
    </xf>
    <xf numFmtId="0" fontId="9" fillId="7" borderId="14" xfId="0" applyFont="1" applyFill="1" applyBorder="1" applyAlignment="1">
      <alignment vertical="center" wrapText="1"/>
    </xf>
    <xf numFmtId="0" fontId="13" fillId="0" borderId="0" xfId="0" applyFont="1" applyAlignment="1">
      <alignment vertical="center" wrapText="1"/>
    </xf>
    <xf numFmtId="164" fontId="14" fillId="0" borderId="0" xfId="0" applyNumberFormat="1" applyFont="1" applyAlignment="1">
      <alignment vertical="center" wrapText="1"/>
    </xf>
    <xf numFmtId="0" fontId="14" fillId="0" borderId="0" xfId="0" applyFont="1" applyAlignment="1">
      <alignment vertical="center" wrapText="1"/>
    </xf>
    <xf numFmtId="9" fontId="14" fillId="0" borderId="0" xfId="0" applyNumberFormat="1" applyFont="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2" borderId="0" xfId="0" applyFont="1" applyFill="1" applyBorder="1" applyAlignment="1">
      <alignment vertical="center" wrapText="1"/>
    </xf>
    <xf numFmtId="3" fontId="10" fillId="0" borderId="14" xfId="0" applyNumberFormat="1" applyFont="1" applyFill="1" applyBorder="1" applyAlignment="1">
      <alignment horizontal="right" vertical="center" wrapText="1"/>
    </xf>
    <xf numFmtId="167" fontId="10" fillId="0" borderId="14" xfId="0" applyNumberFormat="1" applyFont="1" applyFill="1" applyBorder="1" applyAlignment="1">
      <alignment horizontal="right" vertical="center" wrapText="1"/>
    </xf>
    <xf numFmtId="0" fontId="0" fillId="6" borderId="0" xfId="0" applyFont="1" applyFill="1" applyAlignment="1">
      <alignment wrapText="1"/>
    </xf>
    <xf numFmtId="0" fontId="0" fillId="6" borderId="0" xfId="0" applyFont="1" applyFill="1"/>
    <xf numFmtId="168" fontId="10" fillId="7" borderId="14" xfId="0" applyNumberFormat="1" applyFont="1" applyFill="1" applyBorder="1" applyAlignment="1">
      <alignment horizontal="right" vertical="center" wrapText="1"/>
    </xf>
    <xf numFmtId="0" fontId="9" fillId="5" borderId="11" xfId="0" applyFont="1" applyFill="1" applyBorder="1" applyAlignment="1">
      <alignment vertical="center" wrapText="1"/>
    </xf>
    <xf numFmtId="0" fontId="15" fillId="5" borderId="12" xfId="0" applyFont="1" applyFill="1" applyBorder="1" applyAlignment="1">
      <alignment horizontal="center" vertical="center" wrapText="1"/>
    </xf>
    <xf numFmtId="0" fontId="9" fillId="5" borderId="12" xfId="0" applyFont="1" applyFill="1" applyBorder="1" applyAlignment="1">
      <alignment horizontal="right" vertical="center" wrapText="1"/>
    </xf>
    <xf numFmtId="0" fontId="9" fillId="0" borderId="11" xfId="0" applyFont="1" applyBorder="1" applyAlignment="1">
      <alignment vertical="center" wrapText="1"/>
    </xf>
    <xf numFmtId="0" fontId="9" fillId="0" borderId="12" xfId="0" applyFont="1" applyBorder="1" applyAlignment="1">
      <alignment horizontal="right" vertical="center" wrapText="1"/>
    </xf>
    <xf numFmtId="0" fontId="15" fillId="0" borderId="12" xfId="0" applyFont="1" applyBorder="1" applyAlignment="1">
      <alignment horizontal="center" vertical="center" wrapText="1"/>
    </xf>
    <xf numFmtId="0" fontId="15" fillId="8" borderId="12" xfId="0" applyFont="1" applyFill="1" applyBorder="1" applyAlignment="1">
      <alignment horizontal="center" vertical="center" wrapText="1"/>
    </xf>
    <xf numFmtId="0" fontId="8" fillId="8" borderId="12" xfId="0" applyFont="1" applyFill="1" applyBorder="1" applyAlignment="1">
      <alignment vertical="center" wrapText="1"/>
    </xf>
    <xf numFmtId="0" fontId="9" fillId="8" borderId="11" xfId="0" applyFont="1" applyFill="1" applyBorder="1" applyAlignment="1">
      <alignment vertical="center" wrapText="1"/>
    </xf>
    <xf numFmtId="0" fontId="9" fillId="8" borderId="12" xfId="0" applyFont="1" applyFill="1" applyBorder="1" applyAlignment="1">
      <alignment horizontal="right" vertical="center" wrapText="1"/>
    </xf>
    <xf numFmtId="0" fontId="9" fillId="9" borderId="11" xfId="0" applyFont="1" applyFill="1" applyBorder="1" applyAlignment="1">
      <alignment vertical="center" wrapText="1"/>
    </xf>
    <xf numFmtId="0" fontId="15" fillId="9" borderId="12" xfId="0" applyFont="1" applyFill="1" applyBorder="1" applyAlignment="1">
      <alignment horizontal="center" vertical="center" wrapText="1"/>
    </xf>
    <xf numFmtId="0" fontId="16" fillId="9" borderId="12" xfId="0" applyFont="1" applyFill="1" applyBorder="1" applyAlignment="1">
      <alignment vertical="center" wrapText="1"/>
    </xf>
    <xf numFmtId="0" fontId="7" fillId="5" borderId="14" xfId="0" applyFont="1" applyFill="1" applyBorder="1" applyAlignment="1">
      <alignment vertical="center" wrapText="1"/>
    </xf>
    <xf numFmtId="3" fontId="7" fillId="5" borderId="14" xfId="0" applyNumberFormat="1" applyFont="1" applyFill="1" applyBorder="1" applyAlignment="1">
      <alignment vertical="center" wrapText="1"/>
    </xf>
    <xf numFmtId="0" fontId="7" fillId="0" borderId="14" xfId="0" applyFont="1" applyBorder="1" applyAlignment="1">
      <alignment vertical="center" wrapText="1"/>
    </xf>
    <xf numFmtId="3" fontId="7" fillId="0" borderId="14" xfId="0" applyNumberFormat="1" applyFont="1" applyBorder="1" applyAlignment="1">
      <alignment vertical="center" wrapText="1"/>
    </xf>
    <xf numFmtId="168" fontId="7" fillId="5" borderId="14" xfId="0" applyNumberFormat="1" applyFont="1" applyFill="1" applyBorder="1" applyAlignment="1">
      <alignment vertical="center" wrapText="1"/>
    </xf>
    <xf numFmtId="168" fontId="7" fillId="2" borderId="14" xfId="0" applyNumberFormat="1" applyFont="1" applyFill="1" applyBorder="1" applyAlignment="1">
      <alignment vertical="center" wrapText="1"/>
    </xf>
    <xf numFmtId="9" fontId="7" fillId="5" borderId="14" xfId="0" applyNumberFormat="1" applyFont="1" applyFill="1" applyBorder="1" applyAlignment="1">
      <alignment vertical="center" wrapText="1"/>
    </xf>
    <xf numFmtId="9" fontId="7" fillId="2" borderId="14" xfId="0" applyNumberFormat="1" applyFont="1" applyFill="1" applyBorder="1" applyAlignment="1">
      <alignment vertical="center" wrapText="1"/>
    </xf>
    <xf numFmtId="0" fontId="0" fillId="4" borderId="0" xfId="0" applyFont="1" applyFill="1"/>
    <xf numFmtId="169" fontId="10" fillId="7" borderId="14" xfId="0" applyNumberFormat="1" applyFont="1" applyFill="1" applyBorder="1" applyAlignment="1">
      <alignment horizontal="right" vertical="center" wrapText="1"/>
    </xf>
    <xf numFmtId="167" fontId="0" fillId="0" borderId="0" xfId="0" applyNumberFormat="1" applyAlignment="1">
      <alignment horizontal="justify" vertical="center"/>
    </xf>
    <xf numFmtId="167" fontId="0" fillId="0" borderId="0" xfId="0" applyNumberFormat="1"/>
    <xf numFmtId="3" fontId="0" fillId="6" borderId="0" xfId="0" applyNumberFormat="1" applyFill="1"/>
    <xf numFmtId="168" fontId="7" fillId="0" borderId="14" xfId="0" applyNumberFormat="1" applyFont="1" applyBorder="1" applyAlignment="1">
      <alignment vertical="center" wrapText="1"/>
    </xf>
    <xf numFmtId="4" fontId="7" fillId="5" borderId="14" xfId="0" applyNumberFormat="1" applyFont="1" applyFill="1" applyBorder="1" applyAlignment="1">
      <alignment vertical="center" wrapText="1"/>
    </xf>
    <xf numFmtId="4" fontId="7" fillId="2" borderId="14" xfId="0" applyNumberFormat="1" applyFont="1" applyFill="1" applyBorder="1" applyAlignment="1">
      <alignment vertical="center" wrapText="1"/>
    </xf>
    <xf numFmtId="0" fontId="10" fillId="5" borderId="12" xfId="0" applyFont="1" applyFill="1" applyBorder="1" applyAlignment="1">
      <alignment horizontal="right" vertical="center" wrapText="1"/>
    </xf>
    <xf numFmtId="0" fontId="10" fillId="0" borderId="12" xfId="0" applyFont="1" applyBorder="1" applyAlignment="1">
      <alignment horizontal="right" vertical="center" wrapText="1"/>
    </xf>
    <xf numFmtId="0" fontId="18" fillId="5" borderId="12" xfId="0" applyFont="1" applyFill="1" applyBorder="1" applyAlignment="1">
      <alignment horizontal="center" vertical="center" wrapText="1"/>
    </xf>
    <xf numFmtId="0" fontId="18" fillId="0" borderId="12" xfId="0" applyFont="1" applyBorder="1" applyAlignment="1">
      <alignment horizontal="center" vertical="center" wrapText="1"/>
    </xf>
    <xf numFmtId="0" fontId="19" fillId="7" borderId="14" xfId="0" applyFont="1" applyFill="1" applyBorder="1" applyAlignment="1">
      <alignment wrapText="1"/>
    </xf>
    <xf numFmtId="0" fontId="11" fillId="5" borderId="14" xfId="2" applyFont="1" applyFill="1" applyBorder="1" applyAlignment="1">
      <alignment vertical="center" wrapText="1"/>
    </xf>
    <xf numFmtId="0" fontId="11" fillId="0" borderId="14" xfId="2" applyFont="1" applyBorder="1" applyAlignment="1">
      <alignment vertical="center" wrapText="1"/>
    </xf>
    <xf numFmtId="0" fontId="17" fillId="0" borderId="14" xfId="0" applyFont="1" applyBorder="1" applyAlignment="1">
      <alignment wrapText="1"/>
    </xf>
    <xf numFmtId="0" fontId="10" fillId="6" borderId="0" xfId="0" applyFont="1" applyFill="1" applyBorder="1" applyAlignment="1">
      <alignment vertical="center" wrapText="1"/>
    </xf>
    <xf numFmtId="167" fontId="0" fillId="6" borderId="0" xfId="0" applyNumberFormat="1" applyFill="1"/>
    <xf numFmtId="0" fontId="0" fillId="10" borderId="0" xfId="0" applyFill="1"/>
    <xf numFmtId="0" fontId="15" fillId="2" borderId="12" xfId="0" applyFont="1" applyFill="1" applyBorder="1" applyAlignment="1">
      <alignment horizontal="center" vertical="center" wrapText="1"/>
    </xf>
    <xf numFmtId="167" fontId="0" fillId="2" borderId="14" xfId="0" applyNumberFormat="1" applyFill="1" applyBorder="1"/>
    <xf numFmtId="0" fontId="0" fillId="0" borderId="0" xfId="0" applyFont="1" applyAlignment="1">
      <alignment horizontal="right"/>
    </xf>
    <xf numFmtId="9" fontId="0" fillId="0" borderId="0" xfId="0" applyNumberFormat="1"/>
    <xf numFmtId="0" fontId="21" fillId="0" borderId="0" xfId="0" applyFont="1" applyAlignment="1">
      <alignment horizontal="left" vertical="center" indent="1"/>
    </xf>
    <xf numFmtId="0" fontId="22" fillId="0" borderId="0" xfId="0" applyFont="1" applyAlignment="1">
      <alignment vertical="center"/>
    </xf>
    <xf numFmtId="0" fontId="22" fillId="0" borderId="0" xfId="0" applyFont="1"/>
    <xf numFmtId="0" fontId="7" fillId="0" borderId="14" xfId="0" applyFont="1" applyFill="1" applyBorder="1" applyAlignment="1">
      <alignment vertical="center" wrapText="1"/>
    </xf>
    <xf numFmtId="3" fontId="7" fillId="0" borderId="14" xfId="0" applyNumberFormat="1" applyFont="1" applyFill="1" applyBorder="1" applyAlignment="1">
      <alignment vertical="center" wrapText="1"/>
    </xf>
    <xf numFmtId="168" fontId="7" fillId="0" borderId="14" xfId="0" applyNumberFormat="1" applyFont="1" applyFill="1" applyBorder="1" applyAlignment="1">
      <alignment vertical="center" wrapText="1"/>
    </xf>
    <xf numFmtId="4" fontId="7" fillId="0" borderId="14" xfId="0" applyNumberFormat="1" applyFont="1" applyFill="1" applyBorder="1" applyAlignment="1">
      <alignment vertical="center" wrapText="1"/>
    </xf>
    <xf numFmtId="9" fontId="7" fillId="0" borderId="14" xfId="0" applyNumberFormat="1" applyFont="1" applyFill="1" applyBorder="1" applyAlignment="1">
      <alignment vertical="center" wrapText="1"/>
    </xf>
    <xf numFmtId="0" fontId="7" fillId="7" borderId="14" xfId="0" applyFont="1" applyFill="1" applyBorder="1" applyAlignment="1">
      <alignment vertical="center" wrapText="1"/>
    </xf>
    <xf numFmtId="3" fontId="7" fillId="7" borderId="14" xfId="0" applyNumberFormat="1" applyFont="1" applyFill="1" applyBorder="1" applyAlignment="1">
      <alignment vertical="center" wrapText="1"/>
    </xf>
    <xf numFmtId="168" fontId="7" fillId="7" borderId="14" xfId="0" applyNumberFormat="1" applyFont="1" applyFill="1" applyBorder="1" applyAlignment="1">
      <alignment vertical="center" wrapText="1"/>
    </xf>
    <xf numFmtId="4" fontId="7" fillId="7" borderId="14" xfId="0" applyNumberFormat="1" applyFont="1" applyFill="1" applyBorder="1" applyAlignment="1">
      <alignment vertical="center" wrapText="1"/>
    </xf>
    <xf numFmtId="9" fontId="7" fillId="7" borderId="14" xfId="0" applyNumberFormat="1" applyFont="1" applyFill="1" applyBorder="1" applyAlignment="1">
      <alignment vertical="center" wrapText="1"/>
    </xf>
    <xf numFmtId="0" fontId="23" fillId="5" borderId="11" xfId="0" applyFont="1" applyFill="1" applyBorder="1" applyAlignment="1">
      <alignment vertical="center" wrapText="1"/>
    </xf>
    <xf numFmtId="0" fontId="23" fillId="5" borderId="12" xfId="0" applyFont="1" applyFill="1" applyBorder="1" applyAlignment="1">
      <alignment vertical="center" wrapText="1"/>
    </xf>
    <xf numFmtId="165" fontId="23" fillId="5" borderId="12" xfId="0" applyNumberFormat="1" applyFont="1" applyFill="1" applyBorder="1" applyAlignment="1">
      <alignment horizontal="right" vertical="center" wrapText="1"/>
    </xf>
    <xf numFmtId="9" fontId="23" fillId="5" borderId="12" xfId="0" applyNumberFormat="1" applyFont="1" applyFill="1" applyBorder="1" applyAlignment="1">
      <alignment horizontal="righ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165" fontId="23" fillId="0" borderId="12" xfId="0" applyNumberFormat="1" applyFont="1" applyBorder="1" applyAlignment="1">
      <alignment horizontal="right" vertical="center" wrapText="1"/>
    </xf>
    <xf numFmtId="165" fontId="23" fillId="8" borderId="12" xfId="0" applyNumberFormat="1" applyFont="1" applyFill="1" applyBorder="1" applyAlignment="1">
      <alignment horizontal="right" vertical="center" wrapText="1"/>
    </xf>
    <xf numFmtId="165" fontId="8" fillId="0" borderId="0" xfId="0" applyNumberFormat="1" applyFont="1" applyAlignment="1">
      <alignment vertical="center" wrapText="1"/>
    </xf>
    <xf numFmtId="9" fontId="6" fillId="0" borderId="12" xfId="0" applyNumberFormat="1" applyFont="1" applyFill="1" applyBorder="1" applyAlignment="1">
      <alignment horizontal="right" vertical="center" wrapText="1"/>
    </xf>
    <xf numFmtId="0" fontId="25" fillId="5" borderId="11" xfId="0" applyFont="1" applyFill="1" applyBorder="1" applyAlignment="1">
      <alignment vertical="center" wrapText="1"/>
    </xf>
    <xf numFmtId="165" fontId="25" fillId="5" borderId="12" xfId="0" applyNumberFormat="1" applyFont="1" applyFill="1" applyBorder="1" applyAlignment="1">
      <alignment horizontal="right" vertical="center" wrapText="1"/>
    </xf>
    <xf numFmtId="9" fontId="25" fillId="5" borderId="12" xfId="0" applyNumberFormat="1" applyFont="1" applyFill="1" applyBorder="1" applyAlignment="1">
      <alignment horizontal="right" vertical="center" wrapText="1"/>
    </xf>
    <xf numFmtId="0" fontId="25" fillId="0" borderId="11" xfId="0" applyFont="1" applyBorder="1" applyAlignment="1">
      <alignment vertical="center" wrapText="1"/>
    </xf>
    <xf numFmtId="165" fontId="25" fillId="0" borderId="12" xfId="0" applyNumberFormat="1" applyFont="1" applyBorder="1" applyAlignment="1">
      <alignment horizontal="right" vertical="center" wrapText="1"/>
    </xf>
    <xf numFmtId="165" fontId="25" fillId="0" borderId="12" xfId="0" applyNumberFormat="1" applyFont="1" applyFill="1" applyBorder="1" applyAlignment="1">
      <alignment horizontal="right" vertical="center" wrapText="1"/>
    </xf>
    <xf numFmtId="165" fontId="25" fillId="8" borderId="12" xfId="0" applyNumberFormat="1" applyFont="1" applyFill="1" applyBorder="1" applyAlignment="1">
      <alignment horizontal="right" vertical="center" wrapText="1"/>
    </xf>
    <xf numFmtId="9" fontId="26" fillId="0" borderId="12" xfId="0" applyNumberFormat="1" applyFont="1" applyFill="1" applyBorder="1" applyAlignment="1">
      <alignment horizontal="right" vertical="center" wrapText="1"/>
    </xf>
    <xf numFmtId="0" fontId="23" fillId="9" borderId="11" xfId="0" applyFont="1" applyFill="1" applyBorder="1" applyAlignment="1">
      <alignment vertical="center" wrapText="1"/>
    </xf>
    <xf numFmtId="165" fontId="23" fillId="9" borderId="12" xfId="0" applyNumberFormat="1" applyFont="1" applyFill="1" applyBorder="1" applyAlignment="1">
      <alignment horizontal="right" vertical="center" wrapText="1"/>
    </xf>
    <xf numFmtId="165" fontId="23" fillId="0" borderId="12" xfId="0" applyNumberFormat="1" applyFont="1" applyFill="1" applyBorder="1" applyAlignment="1">
      <alignment horizontal="right" vertical="center" wrapText="1"/>
    </xf>
    <xf numFmtId="9" fontId="23" fillId="0" borderId="12" xfId="0" applyNumberFormat="1" applyFont="1" applyFill="1" applyBorder="1" applyAlignment="1">
      <alignment horizontal="right" vertical="center" wrapText="1"/>
    </xf>
    <xf numFmtId="0" fontId="0" fillId="6" borderId="0" xfId="0" applyFill="1" applyAlignment="1">
      <alignment horizontal="left"/>
    </xf>
    <xf numFmtId="167" fontId="10" fillId="5" borderId="14" xfId="0" applyNumberFormat="1" applyFont="1" applyFill="1" applyBorder="1" applyAlignment="1">
      <alignment horizontal="left" vertical="center" wrapText="1"/>
    </xf>
    <xf numFmtId="167" fontId="7" fillId="0" borderId="14" xfId="0" applyNumberFormat="1" applyFont="1" applyBorder="1" applyAlignment="1">
      <alignment horizontal="left" vertical="center" wrapText="1"/>
    </xf>
    <xf numFmtId="9" fontId="10" fillId="7" borderId="14" xfId="0" applyNumberFormat="1" applyFont="1" applyFill="1" applyBorder="1" applyAlignment="1">
      <alignment horizontal="left" vertical="center" wrapText="1"/>
    </xf>
    <xf numFmtId="164" fontId="7" fillId="2" borderId="14" xfId="0" applyNumberFormat="1" applyFont="1" applyFill="1" applyBorder="1" applyAlignment="1">
      <alignment horizontal="left" vertical="center" wrapText="1"/>
    </xf>
    <xf numFmtId="9" fontId="10" fillId="2" borderId="14" xfId="0" applyNumberFormat="1" applyFont="1" applyFill="1" applyBorder="1" applyAlignment="1">
      <alignment horizontal="left" vertical="center" wrapText="1"/>
    </xf>
    <xf numFmtId="164" fontId="7" fillId="7" borderId="14" xfId="0" applyNumberFormat="1" applyFont="1" applyFill="1" applyBorder="1" applyAlignment="1">
      <alignment horizontal="left" vertical="center" wrapText="1"/>
    </xf>
    <xf numFmtId="0" fontId="0" fillId="0" borderId="0" xfId="0" applyAlignment="1">
      <alignment horizontal="left"/>
    </xf>
    <xf numFmtId="168" fontId="0" fillId="0" borderId="0" xfId="0" applyNumberFormat="1" applyAlignment="1">
      <alignment horizontal="left"/>
    </xf>
    <xf numFmtId="0" fontId="27" fillId="0" borderId="0" xfId="0" applyFont="1" applyAlignment="1">
      <alignment vertical="center"/>
    </xf>
    <xf numFmtId="0" fontId="11" fillId="0" borderId="0" xfId="2"/>
    <xf numFmtId="0" fontId="0" fillId="0" borderId="0" xfId="0"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applyAlignment="1">
      <alignment horizontal="left" vertical="center" indent="2"/>
    </xf>
    <xf numFmtId="0" fontId="32" fillId="0" borderId="0" xfId="0" applyFont="1"/>
    <xf numFmtId="0" fontId="33" fillId="0" borderId="0" xfId="0" applyFont="1" applyAlignment="1">
      <alignment horizontal="center" vertical="center"/>
    </xf>
    <xf numFmtId="0" fontId="35" fillId="0" borderId="0" xfId="0" applyFont="1"/>
    <xf numFmtId="0" fontId="33" fillId="0" borderId="0" xfId="0" applyFont="1"/>
    <xf numFmtId="0" fontId="35" fillId="5" borderId="14" xfId="0" applyFont="1" applyFill="1" applyBorder="1" applyAlignment="1">
      <alignment vertical="center" wrapText="1"/>
    </xf>
    <xf numFmtId="0" fontId="35" fillId="5" borderId="14" xfId="0" applyNumberFormat="1" applyFont="1" applyFill="1" applyBorder="1" applyAlignment="1">
      <alignment horizontal="right" vertical="center" wrapText="1"/>
    </xf>
    <xf numFmtId="0" fontId="35" fillId="0" borderId="14" xfId="0" applyFont="1" applyBorder="1" applyAlignment="1">
      <alignment vertical="center" wrapText="1"/>
    </xf>
    <xf numFmtId="0" fontId="11" fillId="0" borderId="14" xfId="2" applyBorder="1" applyAlignment="1">
      <alignment horizontal="justify" vertical="center"/>
    </xf>
    <xf numFmtId="0" fontId="35" fillId="0" borderId="14" xfId="0" applyNumberFormat="1" applyFont="1" applyFill="1" applyBorder="1" applyAlignment="1">
      <alignment horizontal="right" vertical="center" wrapText="1"/>
    </xf>
    <xf numFmtId="0" fontId="36" fillId="0" borderId="14" xfId="0" applyFont="1" applyBorder="1" applyAlignment="1">
      <alignment wrapText="1"/>
    </xf>
    <xf numFmtId="0" fontId="35" fillId="0" borderId="0" xfId="0" applyFont="1" applyAlignment="1">
      <alignment wrapText="1"/>
    </xf>
    <xf numFmtId="0" fontId="4" fillId="2" borderId="0" xfId="0" applyFont="1" applyFill="1"/>
    <xf numFmtId="0" fontId="39" fillId="2" borderId="0" xfId="0" applyFont="1" applyFill="1" applyAlignment="1">
      <alignment horizontal="left" vertical="center"/>
    </xf>
    <xf numFmtId="0" fontId="39"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xf numFmtId="0" fontId="40" fillId="2" borderId="0" xfId="0" applyFont="1" applyFill="1" applyAlignment="1">
      <alignment horizontal="center" vertical="center" wrapText="1"/>
    </xf>
    <xf numFmtId="0" fontId="40" fillId="2" borderId="0" xfId="0" applyFont="1" applyFill="1" applyAlignment="1">
      <alignment wrapText="1"/>
    </xf>
    <xf numFmtId="0" fontId="4" fillId="2" borderId="0" xfId="0" applyFont="1" applyFill="1" applyAlignment="1">
      <alignment horizontal="center"/>
    </xf>
    <xf numFmtId="0" fontId="4" fillId="11" borderId="0" xfId="0" applyFont="1" applyFill="1"/>
    <xf numFmtId="0" fontId="40" fillId="2" borderId="0" xfId="0" applyFont="1" applyFill="1" applyAlignment="1">
      <alignment horizontal="center" wrapText="1"/>
    </xf>
    <xf numFmtId="0" fontId="43" fillId="0" borderId="0" xfId="0" applyFont="1" applyFill="1" applyBorder="1"/>
    <xf numFmtId="0" fontId="43" fillId="0" borderId="0" xfId="0" applyFont="1" applyFill="1" applyBorder="1" applyAlignment="1">
      <alignment horizontal="center"/>
    </xf>
    <xf numFmtId="1" fontId="43" fillId="0" borderId="0" xfId="1"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44" fillId="2" borderId="0" xfId="0" applyNumberFormat="1" applyFont="1" applyFill="1" applyAlignment="1">
      <alignment horizontal="center" vertical="center" wrapText="1"/>
    </xf>
    <xf numFmtId="0" fontId="44" fillId="0" borderId="0" xfId="0" applyNumberFormat="1" applyFont="1" applyAlignment="1">
      <alignment horizontal="center" vertical="center" wrapText="1"/>
    </xf>
    <xf numFmtId="0" fontId="44" fillId="0" borderId="0" xfId="0" applyFont="1" applyAlignment="1">
      <alignment horizontal="center" vertical="center" wrapText="1"/>
    </xf>
    <xf numFmtId="167" fontId="44" fillId="2" borderId="0" xfId="0" applyNumberFormat="1" applyFont="1" applyFill="1" applyAlignment="1">
      <alignment horizontal="left" vertical="center" wrapText="1"/>
    </xf>
    <xf numFmtId="168" fontId="44" fillId="2" borderId="0" xfId="0" applyNumberFormat="1" applyFont="1" applyFill="1" applyAlignment="1">
      <alignment horizontal="center" vertical="center" wrapText="1"/>
    </xf>
    <xf numFmtId="0" fontId="44" fillId="13" borderId="0" xfId="0" applyNumberFormat="1" applyFont="1" applyFill="1" applyAlignment="1">
      <alignment horizontal="center" vertical="center" wrapText="1"/>
    </xf>
    <xf numFmtId="0" fontId="44" fillId="13" borderId="0" xfId="0" applyFont="1" applyFill="1" applyAlignment="1">
      <alignment horizontal="center" vertical="center" wrapText="1"/>
    </xf>
    <xf numFmtId="0" fontId="44" fillId="14" borderId="0" xfId="0" applyNumberFormat="1" applyFont="1" applyFill="1" applyAlignment="1">
      <alignment horizontal="center" vertical="center" wrapText="1"/>
    </xf>
    <xf numFmtId="0" fontId="44" fillId="14" borderId="0" xfId="0" applyFont="1" applyFill="1" applyAlignment="1">
      <alignment horizontal="center" vertical="center" wrapText="1"/>
    </xf>
    <xf numFmtId="0" fontId="45" fillId="12" borderId="8" xfId="0" applyNumberFormat="1" applyFont="1" applyFill="1" applyBorder="1" applyAlignment="1">
      <alignment horizontal="center" vertical="center"/>
    </xf>
    <xf numFmtId="168" fontId="45" fillId="12" borderId="8" xfId="0" applyNumberFormat="1" applyFont="1" applyFill="1" applyBorder="1" applyAlignment="1">
      <alignment horizontal="center" vertical="center"/>
    </xf>
    <xf numFmtId="168" fontId="44" fillId="12" borderId="7" xfId="0" applyNumberFormat="1" applyFont="1" applyFill="1" applyBorder="1" applyAlignment="1">
      <alignment horizontal="center" vertical="center"/>
    </xf>
    <xf numFmtId="0" fontId="44" fillId="12" borderId="0" xfId="0" applyNumberFormat="1" applyFont="1" applyFill="1" applyAlignment="1">
      <alignment horizontal="center" vertical="center" wrapText="1"/>
    </xf>
    <xf numFmtId="0" fontId="44" fillId="12" borderId="0" xfId="0" applyFont="1" applyFill="1" applyAlignment="1">
      <alignment horizontal="center" vertical="center" wrapText="1"/>
    </xf>
    <xf numFmtId="0" fontId="44" fillId="15" borderId="0" xfId="0" applyNumberFormat="1" applyFont="1" applyFill="1" applyAlignment="1">
      <alignment horizontal="center" vertical="center" wrapText="1"/>
    </xf>
    <xf numFmtId="0" fontId="44" fillId="15" borderId="0" xfId="0" applyFont="1" applyFill="1" applyAlignment="1">
      <alignment horizontal="center" vertical="center" wrapText="1"/>
    </xf>
    <xf numFmtId="0" fontId="44" fillId="12" borderId="7" xfId="0" applyNumberFormat="1" applyFont="1" applyFill="1" applyBorder="1" applyAlignment="1">
      <alignment horizontal="left" vertical="center"/>
    </xf>
    <xf numFmtId="0" fontId="45" fillId="12" borderId="1" xfId="0" applyNumberFormat="1" applyFont="1" applyFill="1" applyBorder="1" applyAlignment="1">
      <alignment horizontal="center" vertical="center"/>
    </xf>
    <xf numFmtId="168" fontId="44" fillId="12" borderId="1" xfId="0" applyNumberFormat="1" applyFont="1" applyFill="1" applyBorder="1" applyAlignment="1">
      <alignment horizontal="center" vertical="center"/>
    </xf>
    <xf numFmtId="0" fontId="46" fillId="3" borderId="0" xfId="0" applyFont="1" applyFill="1" applyAlignment="1">
      <alignment horizontal="center" vertical="top" wrapText="1"/>
    </xf>
    <xf numFmtId="0" fontId="47" fillId="16" borderId="1" xfId="0" applyFont="1" applyFill="1" applyBorder="1" applyAlignment="1">
      <alignment vertical="top" wrapText="1"/>
    </xf>
    <xf numFmtId="0" fontId="47" fillId="16" borderId="0" xfId="0" applyFont="1" applyFill="1" applyAlignment="1">
      <alignment vertical="top" wrapText="1"/>
    </xf>
    <xf numFmtId="167" fontId="48" fillId="16" borderId="1" xfId="0" applyNumberFormat="1" applyFont="1" applyFill="1" applyBorder="1" applyAlignment="1">
      <alignment horizontal="center" vertical="top" wrapText="1"/>
    </xf>
    <xf numFmtId="0" fontId="47" fillId="17" borderId="1" xfId="0" applyFont="1" applyFill="1" applyBorder="1" applyAlignment="1">
      <alignment vertical="top" wrapText="1"/>
    </xf>
    <xf numFmtId="0" fontId="47" fillId="17" borderId="0" xfId="0" applyFont="1" applyFill="1" applyAlignment="1">
      <alignment vertical="top" wrapText="1"/>
    </xf>
    <xf numFmtId="167" fontId="48" fillId="17" borderId="1" xfId="0" applyNumberFormat="1" applyFont="1" applyFill="1" applyBorder="1" applyAlignment="1">
      <alignment horizontal="center" vertical="top" wrapText="1"/>
    </xf>
    <xf numFmtId="0" fontId="47" fillId="18" borderId="1" xfId="0" applyFont="1" applyFill="1" applyBorder="1" applyAlignment="1">
      <alignment vertical="top" wrapText="1"/>
    </xf>
    <xf numFmtId="0" fontId="47" fillId="18" borderId="0" xfId="0" applyFont="1" applyFill="1" applyAlignment="1">
      <alignment vertical="top" wrapText="1"/>
    </xf>
    <xf numFmtId="167" fontId="48" fillId="18" borderId="1" xfId="0" applyNumberFormat="1" applyFont="1" applyFill="1" applyBorder="1" applyAlignment="1">
      <alignment horizontal="center" vertical="top" wrapText="1"/>
    </xf>
    <xf numFmtId="0" fontId="47" fillId="0" borderId="0" xfId="0" applyFont="1" applyFill="1" applyAlignment="1">
      <alignment vertical="top" wrapText="1"/>
    </xf>
    <xf numFmtId="0" fontId="47" fillId="0" borderId="0" xfId="0" applyFont="1" applyFill="1" applyAlignment="1">
      <alignment horizontal="center" vertical="top" wrapText="1"/>
    </xf>
    <xf numFmtId="0" fontId="46" fillId="3" borderId="0" xfId="0" applyFont="1" applyFill="1" applyAlignment="1">
      <alignment vertical="top" wrapText="1"/>
    </xf>
    <xf numFmtId="0" fontId="47" fillId="19" borderId="0" xfId="0" applyFont="1" applyFill="1" applyAlignment="1">
      <alignment vertical="top" wrapText="1"/>
    </xf>
    <xf numFmtId="167" fontId="47" fillId="19" borderId="0" xfId="0" applyNumberFormat="1" applyFont="1" applyFill="1" applyAlignment="1">
      <alignment horizontal="center" vertical="top" wrapText="1"/>
    </xf>
    <xf numFmtId="168" fontId="44" fillId="12" borderId="22" xfId="0" applyNumberFormat="1" applyFont="1" applyFill="1" applyBorder="1" applyAlignment="1">
      <alignment horizontal="center" vertical="center"/>
    </xf>
    <xf numFmtId="0" fontId="43" fillId="2" borderId="0" xfId="0" applyFont="1" applyFill="1" applyBorder="1"/>
    <xf numFmtId="43" fontId="43" fillId="2" borderId="0" xfId="1" applyFont="1" applyFill="1" applyBorder="1"/>
    <xf numFmtId="1" fontId="43" fillId="2" borderId="0" xfId="0" applyNumberFormat="1" applyFont="1" applyFill="1" applyBorder="1" applyAlignment="1">
      <alignment horizontal="center" wrapText="1"/>
    </xf>
    <xf numFmtId="0" fontId="43" fillId="2" borderId="0" xfId="0" applyFont="1" applyFill="1" applyBorder="1" applyAlignment="1">
      <alignment horizontal="center" wrapText="1"/>
    </xf>
    <xf numFmtId="0" fontId="4" fillId="2" borderId="0" xfId="0" applyFont="1" applyFill="1" applyAlignment="1">
      <alignment wrapText="1"/>
    </xf>
    <xf numFmtId="0" fontId="39" fillId="2" borderId="0" xfId="0" applyFont="1" applyFill="1" applyAlignment="1">
      <alignment horizontal="center"/>
    </xf>
    <xf numFmtId="0" fontId="41" fillId="2" borderId="0" xfId="0" applyFont="1" applyFill="1" applyBorder="1" applyAlignment="1">
      <alignment horizontal="center" vertical="center" wrapText="1"/>
    </xf>
    <xf numFmtId="3" fontId="42" fillId="2" borderId="0" xfId="1" applyNumberFormat="1" applyFont="1" applyFill="1" applyBorder="1" applyAlignment="1">
      <alignment vertical="center" wrapText="1"/>
    </xf>
    <xf numFmtId="167" fontId="4" fillId="2" borderId="0" xfId="0" applyNumberFormat="1" applyFont="1" applyFill="1" applyBorder="1" applyAlignment="1">
      <alignment vertical="center" wrapText="1"/>
    </xf>
    <xf numFmtId="167" fontId="4" fillId="2" borderId="0" xfId="0" applyNumberFormat="1" applyFont="1" applyFill="1" applyBorder="1"/>
    <xf numFmtId="167" fontId="44" fillId="2" borderId="0" xfId="0" applyNumberFormat="1" applyFont="1" applyFill="1" applyBorder="1" applyAlignment="1">
      <alignment horizontal="center" vertical="center" wrapText="1"/>
    </xf>
    <xf numFmtId="0" fontId="44" fillId="2" borderId="0" xfId="0" applyFont="1" applyFill="1" applyAlignment="1">
      <alignment horizontal="center" vertical="center" wrapText="1"/>
    </xf>
    <xf numFmtId="0" fontId="40" fillId="2" borderId="0" xfId="0" applyFont="1" applyFill="1" applyAlignment="1">
      <alignment wrapText="1"/>
    </xf>
    <xf numFmtId="0" fontId="43" fillId="2" borderId="0" xfId="0" applyFont="1" applyFill="1" applyBorder="1" applyAlignment="1">
      <alignment horizontal="right"/>
    </xf>
    <xf numFmtId="17" fontId="41" fillId="12" borderId="1" xfId="0" applyNumberFormat="1" applyFont="1" applyFill="1" applyBorder="1" applyAlignment="1">
      <alignment horizontal="center" vertical="center" wrapText="1"/>
    </xf>
    <xf numFmtId="0" fontId="41" fillId="12" borderId="1" xfId="0" applyFont="1" applyFill="1" applyBorder="1" applyAlignment="1">
      <alignment horizontal="center" vertical="center" wrapText="1"/>
    </xf>
    <xf numFmtId="0" fontId="33" fillId="12" borderId="1" xfId="0" applyFont="1" applyFill="1" applyBorder="1" applyAlignment="1">
      <alignment horizontal="center" vertical="center" wrapText="1"/>
    </xf>
    <xf numFmtId="17" fontId="41" fillId="12" borderId="2" xfId="0" applyNumberFormat="1" applyFont="1" applyFill="1" applyBorder="1" applyAlignment="1">
      <alignment horizontal="center" vertical="center" wrapText="1"/>
    </xf>
    <xf numFmtId="0" fontId="41" fillId="12" borderId="3" xfId="0" applyFont="1" applyFill="1" applyBorder="1" applyAlignment="1">
      <alignment horizontal="center" vertical="center" wrapText="1"/>
    </xf>
    <xf numFmtId="0" fontId="4" fillId="12" borderId="0" xfId="0" applyFont="1" applyFill="1"/>
    <xf numFmtId="0" fontId="3" fillId="12" borderId="1" xfId="0" applyFont="1" applyFill="1" applyBorder="1"/>
    <xf numFmtId="168" fontId="4" fillId="12" borderId="1" xfId="0" applyNumberFormat="1" applyFont="1" applyFill="1" applyBorder="1" applyAlignment="1">
      <alignment horizontal="center" vertical="center"/>
    </xf>
    <xf numFmtId="168" fontId="4" fillId="12" borderId="2" xfId="0" applyNumberFormat="1" applyFont="1" applyFill="1" applyBorder="1" applyAlignment="1">
      <alignment horizontal="center" vertical="center"/>
    </xf>
    <xf numFmtId="0" fontId="4" fillId="14" borderId="0" xfId="0" applyFont="1" applyFill="1"/>
    <xf numFmtId="170" fontId="47" fillId="0" borderId="0" xfId="0" applyNumberFormat="1" applyFont="1" applyFill="1" applyAlignment="1">
      <alignment horizontal="center" vertical="top" wrapText="1"/>
    </xf>
    <xf numFmtId="1" fontId="43" fillId="2" borderId="0" xfId="0" applyNumberFormat="1" applyFont="1" applyFill="1" applyBorder="1"/>
    <xf numFmtId="1" fontId="43" fillId="2" borderId="0" xfId="0" applyNumberFormat="1" applyFont="1" applyFill="1" applyBorder="1" applyAlignment="1">
      <alignment horizontal="center"/>
    </xf>
    <xf numFmtId="1" fontId="43" fillId="2" borderId="0" xfId="0" applyNumberFormat="1" applyFont="1" applyFill="1" applyBorder="1" applyAlignment="1">
      <alignment horizontal="center" vertical="center"/>
    </xf>
    <xf numFmtId="0" fontId="40" fillId="2" borderId="0" xfId="0" applyFont="1" applyFill="1" applyAlignment="1">
      <alignment wrapText="1"/>
    </xf>
    <xf numFmtId="0" fontId="4" fillId="12" borderId="0" xfId="0" applyFont="1" applyFill="1" applyAlignment="1">
      <alignment horizontal="center"/>
    </xf>
    <xf numFmtId="167" fontId="44" fillId="2" borderId="0" xfId="0" applyNumberFormat="1" applyFont="1" applyFill="1" applyAlignment="1">
      <alignment horizontal="center" vertical="center" wrapText="1"/>
    </xf>
    <xf numFmtId="0" fontId="44" fillId="2" borderId="0" xfId="0" applyNumberFormat="1" applyFont="1" applyFill="1" applyBorder="1" applyAlignment="1">
      <alignment horizontal="left" vertical="center"/>
    </xf>
    <xf numFmtId="168" fontId="44" fillId="2" borderId="0" xfId="0" applyNumberFormat="1" applyFont="1" applyFill="1" applyBorder="1" applyAlignment="1">
      <alignment horizontal="center" vertical="center"/>
    </xf>
    <xf numFmtId="168" fontId="44" fillId="2" borderId="1" xfId="0" applyNumberFormat="1" applyFont="1" applyFill="1" applyBorder="1" applyAlignment="1">
      <alignment horizontal="center" vertical="center"/>
    </xf>
    <xf numFmtId="168" fontId="44" fillId="2" borderId="21" xfId="0" applyNumberFormat="1" applyFont="1" applyFill="1" applyBorder="1" applyAlignment="1">
      <alignment horizontal="center" vertical="center"/>
    </xf>
    <xf numFmtId="168" fontId="44" fillId="2" borderId="0" xfId="0" applyNumberFormat="1" applyFont="1" applyFill="1" applyBorder="1" applyAlignment="1">
      <alignment horizontal="center" vertical="center" wrapText="1"/>
    </xf>
    <xf numFmtId="168" fontId="44" fillId="12" borderId="27" xfId="0" applyNumberFormat="1" applyFont="1" applyFill="1" applyBorder="1" applyAlignment="1">
      <alignment horizontal="center" vertical="center"/>
    </xf>
    <xf numFmtId="17" fontId="41" fillId="12" borderId="15" xfId="0" applyNumberFormat="1" applyFont="1" applyFill="1" applyBorder="1" applyAlignment="1">
      <alignment horizontal="center" vertical="center" wrapText="1"/>
    </xf>
    <xf numFmtId="0" fontId="2" fillId="2" borderId="1" xfId="0" applyFont="1" applyFill="1" applyBorder="1"/>
    <xf numFmtId="168" fontId="4" fillId="2" borderId="1" xfId="0" applyNumberFormat="1" applyFont="1" applyFill="1" applyBorder="1" applyAlignment="1">
      <alignment horizontal="center" vertical="center" wrapText="1"/>
    </xf>
    <xf numFmtId="168" fontId="4" fillId="2" borderId="0" xfId="0" applyNumberFormat="1" applyFont="1" applyFill="1" applyBorder="1" applyAlignment="1">
      <alignment horizontal="center" vertical="center"/>
    </xf>
    <xf numFmtId="0" fontId="4" fillId="2" borderId="0" xfId="0" applyFont="1" applyFill="1" applyBorder="1"/>
    <xf numFmtId="9" fontId="4" fillId="2" borderId="0" xfId="0" applyNumberFormat="1" applyFont="1" applyFill="1" applyBorder="1" applyAlignment="1">
      <alignment horizontal="center"/>
    </xf>
    <xf numFmtId="167" fontId="4" fillId="2" borderId="0" xfId="0" applyNumberFormat="1" applyFont="1" applyFill="1" applyBorder="1" applyAlignment="1">
      <alignment horizontal="center" vertical="center" wrapText="1"/>
    </xf>
    <xf numFmtId="167" fontId="4" fillId="2" borderId="5" xfId="0" applyNumberFormat="1" applyFont="1" applyFill="1" applyBorder="1" applyAlignment="1">
      <alignment horizontal="center" vertical="center" wrapText="1"/>
    </xf>
    <xf numFmtId="167" fontId="4" fillId="2" borderId="24" xfId="0" applyNumberFormat="1" applyFont="1" applyFill="1" applyBorder="1" applyAlignment="1">
      <alignment horizontal="center" vertical="center" wrapText="1"/>
    </xf>
    <xf numFmtId="0" fontId="44" fillId="2" borderId="0" xfId="0" applyFont="1" applyFill="1" applyBorder="1" applyAlignment="1">
      <alignment horizontal="center" vertical="center" wrapText="1"/>
    </xf>
    <xf numFmtId="0" fontId="44" fillId="2" borderId="0" xfId="0" applyNumberFormat="1" applyFont="1" applyFill="1" applyBorder="1" applyAlignment="1">
      <alignment horizontal="center" vertical="center" wrapText="1"/>
    </xf>
    <xf numFmtId="0" fontId="38" fillId="12" borderId="1" xfId="0" applyFont="1" applyFill="1" applyBorder="1" applyAlignment="1">
      <alignment horizontal="left" vertical="center"/>
    </xf>
    <xf numFmtId="0" fontId="38" fillId="12" borderId="1" xfId="0" applyFont="1" applyFill="1" applyBorder="1"/>
    <xf numFmtId="0" fontId="4" fillId="20" borderId="1" xfId="0" applyFont="1" applyFill="1" applyBorder="1" applyAlignment="1">
      <alignment horizontal="left" vertical="center"/>
    </xf>
    <xf numFmtId="9" fontId="40" fillId="20" borderId="1" xfId="0" applyNumberFormat="1" applyFont="1" applyFill="1" applyBorder="1" applyAlignment="1">
      <alignment horizontal="center" vertical="center" wrapText="1"/>
    </xf>
    <xf numFmtId="1" fontId="42" fillId="20" borderId="1" xfId="1" applyNumberFormat="1" applyFont="1" applyFill="1" applyBorder="1" applyAlignment="1">
      <alignment horizontal="center" vertical="center" wrapText="1"/>
    </xf>
    <xf numFmtId="1" fontId="4" fillId="20" borderId="1" xfId="0" applyNumberFormat="1" applyFont="1" applyFill="1" applyBorder="1" applyAlignment="1">
      <alignment horizontal="center" vertical="center"/>
    </xf>
    <xf numFmtId="9" fontId="40" fillId="20" borderId="0" xfId="0" applyNumberFormat="1" applyFont="1" applyFill="1" applyBorder="1" applyAlignment="1">
      <alignment horizontal="center" vertical="center" wrapText="1"/>
    </xf>
    <xf numFmtId="9" fontId="40" fillId="20" borderId="13" xfId="0" applyNumberFormat="1" applyFont="1" applyFill="1" applyBorder="1" applyAlignment="1">
      <alignment horizontal="center" vertical="center" wrapText="1"/>
    </xf>
    <xf numFmtId="0" fontId="4" fillId="20" borderId="1" xfId="0" applyFont="1" applyFill="1" applyBorder="1"/>
    <xf numFmtId="168" fontId="4" fillId="20" borderId="1" xfId="0" applyNumberFormat="1" applyFont="1" applyFill="1" applyBorder="1" applyAlignment="1">
      <alignment horizontal="center"/>
    </xf>
    <xf numFmtId="168" fontId="4" fillId="20" borderId="1" xfId="0" applyNumberFormat="1" applyFont="1" applyFill="1" applyBorder="1" applyAlignment="1">
      <alignment horizontal="center" vertical="center" wrapText="1"/>
    </xf>
    <xf numFmtId="3" fontId="42" fillId="20" borderId="1" xfId="1" applyNumberFormat="1" applyFont="1" applyFill="1" applyBorder="1" applyAlignment="1">
      <alignment horizontal="center" vertical="center" wrapText="1"/>
    </xf>
    <xf numFmtId="168" fontId="44" fillId="21" borderId="1" xfId="0" applyNumberFormat="1" applyFont="1" applyFill="1" applyBorder="1" applyAlignment="1">
      <alignment horizontal="center" vertical="center"/>
    </xf>
    <xf numFmtId="168" fontId="44" fillId="21" borderId="8" xfId="0" applyNumberFormat="1" applyFont="1" applyFill="1" applyBorder="1" applyAlignment="1">
      <alignment horizontal="center" vertical="center"/>
    </xf>
    <xf numFmtId="168" fontId="44" fillId="21" borderId="29" xfId="0" applyNumberFormat="1" applyFont="1" applyFill="1" applyBorder="1" applyAlignment="1">
      <alignment horizontal="center" vertical="center"/>
    </xf>
    <xf numFmtId="168" fontId="44" fillId="21" borderId="16" xfId="0" applyNumberFormat="1" applyFont="1" applyFill="1" applyBorder="1" applyAlignment="1">
      <alignment horizontal="center" vertical="center"/>
    </xf>
    <xf numFmtId="168" fontId="44" fillId="21" borderId="13" xfId="0" applyNumberFormat="1" applyFont="1" applyFill="1" applyBorder="1" applyAlignment="1">
      <alignment horizontal="center" vertical="center"/>
    </xf>
    <xf numFmtId="168" fontId="44" fillId="21" borderId="27" xfId="0" applyNumberFormat="1" applyFont="1" applyFill="1" applyBorder="1" applyAlignment="1">
      <alignment horizontal="center" vertical="center"/>
    </xf>
    <xf numFmtId="168" fontId="44" fillId="21" borderId="7" xfId="0" applyNumberFormat="1" applyFont="1" applyFill="1" applyBorder="1" applyAlignment="1">
      <alignment horizontal="center" vertical="center"/>
    </xf>
    <xf numFmtId="168" fontId="44" fillId="21" borderId="15" xfId="0" applyNumberFormat="1" applyFont="1" applyFill="1" applyBorder="1" applyAlignment="1">
      <alignment horizontal="center" vertical="center"/>
    </xf>
    <xf numFmtId="168" fontId="44" fillId="21" borderId="20" xfId="0" applyNumberFormat="1" applyFont="1" applyFill="1" applyBorder="1" applyAlignment="1">
      <alignment horizontal="center" vertical="center"/>
    </xf>
    <xf numFmtId="168" fontId="44" fillId="21" borderId="26" xfId="0" applyNumberFormat="1" applyFont="1" applyFill="1" applyBorder="1" applyAlignment="1">
      <alignment horizontal="center" vertical="center"/>
    </xf>
    <xf numFmtId="168" fontId="44" fillId="21" borderId="23" xfId="0" applyNumberFormat="1" applyFont="1" applyFill="1" applyBorder="1" applyAlignment="1">
      <alignment horizontal="center" vertical="center"/>
    </xf>
    <xf numFmtId="0" fontId="44" fillId="21" borderId="1" xfId="0" applyNumberFormat="1" applyFont="1" applyFill="1" applyBorder="1" applyAlignment="1">
      <alignment horizontal="left" vertical="center"/>
    </xf>
    <xf numFmtId="168" fontId="44" fillId="21" borderId="19" xfId="0" applyNumberFormat="1" applyFont="1" applyFill="1" applyBorder="1" applyAlignment="1">
      <alignment horizontal="center" vertical="center"/>
    </xf>
    <xf numFmtId="168" fontId="44" fillId="21" borderId="1" xfId="0" applyNumberFormat="1" applyFont="1" applyFill="1" applyBorder="1" applyAlignment="1">
      <alignment horizontal="left" vertical="center"/>
    </xf>
    <xf numFmtId="0" fontId="44" fillId="21" borderId="13" xfId="0" applyFont="1" applyFill="1" applyBorder="1" applyAlignment="1">
      <alignment horizontal="left" vertical="center"/>
    </xf>
    <xf numFmtId="0" fontId="44" fillId="21" borderId="1" xfId="0" applyFont="1" applyFill="1" applyBorder="1" applyAlignment="1">
      <alignment horizontal="left" vertical="center"/>
    </xf>
    <xf numFmtId="168" fontId="44" fillId="21" borderId="28" xfId="0" applyNumberFormat="1" applyFont="1" applyFill="1" applyBorder="1" applyAlignment="1">
      <alignment horizontal="center" vertical="center"/>
    </xf>
    <xf numFmtId="0" fontId="44" fillId="21" borderId="25" xfId="0" applyNumberFormat="1" applyFont="1" applyFill="1" applyBorder="1" applyAlignment="1">
      <alignment horizontal="left" vertical="center"/>
    </xf>
    <xf numFmtId="0" fontId="1" fillId="20" borderId="1" xfId="0" applyFont="1" applyFill="1" applyBorder="1" applyAlignment="1">
      <alignment horizontal="left" vertical="center"/>
    </xf>
    <xf numFmtId="0" fontId="1" fillId="20" borderId="1" xfId="0" applyFont="1" applyFill="1" applyBorder="1"/>
    <xf numFmtId="0" fontId="4" fillId="20" borderId="1" xfId="0" applyFont="1" applyFill="1" applyBorder="1" applyAlignment="1">
      <alignment horizontal="center"/>
    </xf>
    <xf numFmtId="168" fontId="4" fillId="20" borderId="5" xfId="0" applyNumberFormat="1" applyFont="1" applyFill="1" applyBorder="1" applyAlignment="1">
      <alignment horizontal="center" vertical="center" wrapText="1"/>
    </xf>
    <xf numFmtId="0" fontId="41" fillId="12" borderId="4" xfId="0" applyFont="1" applyFill="1" applyBorder="1" applyAlignment="1">
      <alignment horizontal="left" vertical="center" wrapText="1"/>
    </xf>
    <xf numFmtId="9" fontId="4" fillId="20" borderId="1" xfId="0" applyNumberFormat="1" applyFont="1" applyFill="1" applyBorder="1" applyAlignment="1">
      <alignment horizontal="left" vertical="center" wrapText="1"/>
    </xf>
    <xf numFmtId="168" fontId="4" fillId="2" borderId="6" xfId="0" applyNumberFormat="1" applyFont="1" applyFill="1" applyBorder="1" applyAlignment="1">
      <alignment horizontal="left" vertical="center" wrapText="1"/>
    </xf>
    <xf numFmtId="0" fontId="41" fillId="12" borderId="1" xfId="0" applyFont="1" applyFill="1" applyBorder="1" applyAlignment="1">
      <alignment horizontal="left" vertical="center" wrapText="1"/>
    </xf>
    <xf numFmtId="0" fontId="44" fillId="1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0" fillId="2" borderId="0" xfId="0" applyFont="1" applyFill="1" applyAlignment="1">
      <alignment horizontal="left" wrapText="1"/>
    </xf>
    <xf numFmtId="1" fontId="43" fillId="2" borderId="0" xfId="0" applyNumberFormat="1" applyFont="1" applyFill="1" applyBorder="1" applyAlignment="1">
      <alignment horizontal="left"/>
    </xf>
    <xf numFmtId="0" fontId="45" fillId="12" borderId="1" xfId="0" applyFont="1" applyFill="1" applyBorder="1" applyAlignment="1">
      <alignment horizontal="left" vertical="center" wrapText="1"/>
    </xf>
    <xf numFmtId="0" fontId="44" fillId="21" borderId="1" xfId="0" applyFont="1" applyFill="1" applyBorder="1" applyAlignment="1">
      <alignment horizontal="left" vertical="center" wrapText="1"/>
    </xf>
    <xf numFmtId="0" fontId="44"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44" fillId="0" borderId="0" xfId="0" applyFont="1" applyAlignment="1">
      <alignment horizontal="left" vertical="center" wrapText="1"/>
    </xf>
    <xf numFmtId="0" fontId="4" fillId="2" borderId="0" xfId="0" applyFont="1" applyFill="1" applyAlignment="1">
      <alignment horizontal="left"/>
    </xf>
    <xf numFmtId="0" fontId="4" fillId="0" borderId="0" xfId="0" applyFont="1" applyAlignment="1">
      <alignment horizontal="left"/>
    </xf>
    <xf numFmtId="168" fontId="4" fillId="20" borderId="1" xfId="0" applyNumberFormat="1" applyFont="1" applyFill="1" applyBorder="1" applyAlignment="1">
      <alignment horizontal="left" vertical="center" wrapText="1"/>
    </xf>
    <xf numFmtId="0" fontId="4" fillId="12" borderId="4" xfId="0" applyFont="1" applyFill="1" applyBorder="1" applyAlignment="1">
      <alignment horizontal="left" vertical="center" wrapText="1"/>
    </xf>
    <xf numFmtId="168" fontId="44" fillId="12" borderId="20" xfId="0" applyNumberFormat="1" applyFont="1" applyFill="1" applyBorder="1" applyAlignment="1">
      <alignment horizontal="center" vertical="center"/>
    </xf>
    <xf numFmtId="3" fontId="40" fillId="2" borderId="0" xfId="0" applyNumberFormat="1" applyFont="1" applyFill="1" applyAlignment="1">
      <alignment wrapText="1"/>
    </xf>
    <xf numFmtId="0" fontId="40" fillId="2" borderId="0" xfId="0" applyFont="1" applyFill="1" applyBorder="1" applyAlignment="1">
      <alignment horizontal="center" vertical="center" wrapText="1"/>
    </xf>
    <xf numFmtId="0" fontId="1" fillId="2" borderId="0" xfId="0" applyFont="1" applyFill="1" applyAlignment="1">
      <alignment horizontal="left"/>
    </xf>
    <xf numFmtId="0" fontId="33" fillId="2" borderId="0" xfId="0" applyFont="1" applyFill="1" applyAlignment="1">
      <alignment horizontal="left" wrapText="1"/>
    </xf>
    <xf numFmtId="0" fontId="40" fillId="2" borderId="0" xfId="0" applyFont="1" applyFill="1" applyAlignment="1">
      <alignment wrapText="1"/>
    </xf>
    <xf numFmtId="168" fontId="4" fillId="2" borderId="0" xfId="0" applyNumberFormat="1" applyFont="1" applyFill="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wrapText="1"/>
    </xf>
    <xf numFmtId="0" fontId="24" fillId="0" borderId="9" xfId="0" applyFont="1" applyBorder="1" applyAlignment="1">
      <alignment vertical="center" wrapText="1"/>
    </xf>
    <xf numFmtId="0" fontId="24" fillId="0" borderId="11" xfId="0" applyFont="1" applyBorder="1" applyAlignment="1">
      <alignment vertical="center" wrapText="1"/>
    </xf>
    <xf numFmtId="0" fontId="34" fillId="0" borderId="14" xfId="0" applyFont="1" applyBorder="1" applyAlignment="1">
      <alignment vertical="center" wrapText="1"/>
    </xf>
    <xf numFmtId="0" fontId="9" fillId="0" borderId="14" xfId="0" applyFont="1" applyBorder="1" applyAlignment="1">
      <alignment vertical="center" wrapText="1"/>
    </xf>
    <xf numFmtId="0" fontId="9" fillId="0" borderId="10" xfId="0" applyFont="1" applyBorder="1" applyAlignment="1">
      <alignment vertical="center" wrapText="1"/>
    </xf>
    <xf numFmtId="0" fontId="10" fillId="0" borderId="14" xfId="0" applyFont="1" applyBorder="1" applyAlignment="1">
      <alignment horizontal="left" vertical="center" wrapText="1"/>
    </xf>
    <xf numFmtId="0" fontId="10" fillId="0" borderId="14"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167" fontId="9" fillId="0" borderId="14" xfId="0" applyNumberFormat="1"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0" borderId="10" xfId="0" applyFont="1" applyBorder="1" applyAlignment="1">
      <alignment vertical="center" wrapText="1"/>
    </xf>
    <xf numFmtId="3" fontId="9" fillId="0" borderId="14" xfId="0" applyNumberFormat="1" applyFont="1" applyBorder="1" applyAlignment="1">
      <alignment vertical="center" wrapText="1"/>
    </xf>
  </cellXfs>
  <cellStyles count="3">
    <cellStyle name="Comma" xfId="1" builtinId="3"/>
    <cellStyle name="Hyperlink" xfId="2" builtinId="8"/>
    <cellStyle name="Normal"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Turnover by income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3E-4ADB-AFF7-270860F805C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3E-4ADB-AFF7-270860F805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Tables!$AS$13:$AS$14</c:f>
              <c:numCache>
                <c:formatCode>General</c:formatCode>
                <c:ptCount val="2"/>
              </c:numCache>
            </c:numRef>
          </c:cat>
          <c:val>
            <c:numRef>
              <c:f>Tables!$AT$13:$AT$14</c:f>
              <c:numCache>
                <c:formatCode>0%</c:formatCode>
                <c:ptCount val="2"/>
                <c:pt idx="0">
                  <c:v>0.62091078928888477</c:v>
                </c:pt>
                <c:pt idx="1">
                  <c:v>0.37908921071111523</c:v>
                </c:pt>
              </c:numCache>
            </c:numRef>
          </c:val>
          <c:extLst>
            <c:ext xmlns:c16="http://schemas.microsoft.com/office/drawing/2014/chart" uri="{C3380CC4-5D6E-409C-BE32-E72D297353CC}">
              <c16:uniqueId val="{00000000-969A-4879-B8DB-F9C03008C6E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40</xdr:col>
      <xdr:colOff>2486025</xdr:colOff>
      <xdr:row>10</xdr:row>
      <xdr:rowOff>233362</xdr:rowOff>
    </xdr:from>
    <xdr:to>
      <xdr:col>45</xdr:col>
      <xdr:colOff>1304925</xdr:colOff>
      <xdr:row>17</xdr:row>
      <xdr:rowOff>319087</xdr:rowOff>
    </xdr:to>
    <xdr:graphicFrame macro="">
      <xdr:nvGraphicFramePr>
        <xdr:cNvPr id="2" name="Chart 1">
          <a:extLst>
            <a:ext uri="{FF2B5EF4-FFF2-40B4-BE49-F238E27FC236}">
              <a16:creationId xmlns:a16="http://schemas.microsoft.com/office/drawing/2014/main" id="{F0EC6C6F-F456-4FDC-BE3B-B6D9490BB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care-homes-market-study-summary-of-final-report/care-homes-market-study-summary-of-final-repor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L453"/>
  <sheetViews>
    <sheetView topLeftCell="A25" zoomScaleNormal="100" zoomScaleSheetLayoutView="100" workbookViewId="0">
      <selection activeCell="D24" sqref="D24"/>
    </sheetView>
  </sheetViews>
  <sheetFormatPr baseColWidth="10" defaultColWidth="8.83203125" defaultRowHeight="16"/>
  <cols>
    <col min="1" max="1" width="38.33203125" style="154" bestFit="1" customWidth="1"/>
    <col min="2" max="2" width="13.1640625" style="164" bestFit="1" customWidth="1"/>
    <col min="3" max="15" width="12.83203125" style="165" customWidth="1"/>
    <col min="16" max="16" width="13.1640625" style="150" customWidth="1"/>
    <col min="17" max="17" width="38.33203125" style="297" bestFit="1" customWidth="1"/>
    <col min="18" max="30" width="13.83203125" style="165" customWidth="1"/>
    <col min="31" max="31" width="13.1640625" style="150" customWidth="1"/>
    <col min="32" max="32" width="38.33203125" style="297" bestFit="1" customWidth="1"/>
    <col min="33" max="45" width="14.83203125" style="165" customWidth="1"/>
    <col min="46" max="47" width="12.5" style="150" customWidth="1"/>
    <col min="48" max="52" width="13.1640625" style="150" customWidth="1"/>
    <col min="53" max="53" width="8.83203125" style="150"/>
    <col min="54" max="54" width="5" style="150" bestFit="1" customWidth="1"/>
    <col min="55" max="154" width="8.83203125" style="150"/>
    <col min="155" max="254" width="8.83203125" style="154"/>
    <col min="255" max="255" width="3.5" style="154" customWidth="1"/>
    <col min="256" max="256" width="53.33203125" style="154" customWidth="1"/>
    <col min="257" max="257" width="20" style="154" customWidth="1"/>
    <col min="258" max="258" width="16.1640625" style="154" customWidth="1"/>
    <col min="259" max="261" width="12.5" style="154" bestFit="1" customWidth="1"/>
    <col min="262" max="270" width="14.33203125" style="154" bestFit="1" customWidth="1"/>
    <col min="271" max="271" width="15.33203125" style="154" bestFit="1" customWidth="1"/>
    <col min="272" max="272" width="13.1640625" style="154" customWidth="1"/>
    <col min="273" max="273" width="20" style="154" customWidth="1"/>
    <col min="274" max="274" width="16.1640625" style="154" customWidth="1"/>
    <col min="275" max="288" width="13.1640625" style="154" customWidth="1"/>
    <col min="289" max="289" width="20" style="154" customWidth="1"/>
    <col min="290" max="290" width="16.1640625" style="154" customWidth="1"/>
    <col min="291" max="302" width="13.1640625" style="154" customWidth="1"/>
    <col min="303" max="303" width="12.5" style="154" customWidth="1"/>
    <col min="304" max="308" width="13.1640625" style="154" customWidth="1"/>
    <col min="309" max="309" width="8.83203125" style="154"/>
    <col min="310" max="310" width="5" style="154" bestFit="1" customWidth="1"/>
    <col min="311" max="510" width="8.83203125" style="154"/>
    <col min="511" max="511" width="3.5" style="154" customWidth="1"/>
    <col min="512" max="512" width="53.33203125" style="154" customWidth="1"/>
    <col min="513" max="513" width="20" style="154" customWidth="1"/>
    <col min="514" max="514" width="16.1640625" style="154" customWidth="1"/>
    <col min="515" max="517" width="12.5" style="154" bestFit="1" customWidth="1"/>
    <col min="518" max="526" width="14.33203125" style="154" bestFit="1" customWidth="1"/>
    <col min="527" max="527" width="15.33203125" style="154" bestFit="1" customWidth="1"/>
    <col min="528" max="528" width="13.1640625" style="154" customWidth="1"/>
    <col min="529" max="529" width="20" style="154" customWidth="1"/>
    <col min="530" max="530" width="16.1640625" style="154" customWidth="1"/>
    <col min="531" max="544" width="13.1640625" style="154" customWidth="1"/>
    <col min="545" max="545" width="20" style="154" customWidth="1"/>
    <col min="546" max="546" width="16.1640625" style="154" customWidth="1"/>
    <col min="547" max="558" width="13.1640625" style="154" customWidth="1"/>
    <col min="559" max="559" width="12.5" style="154" customWidth="1"/>
    <col min="560" max="564" width="13.1640625" style="154" customWidth="1"/>
    <col min="565" max="565" width="8.83203125" style="154"/>
    <col min="566" max="566" width="5" style="154" bestFit="1" customWidth="1"/>
    <col min="567" max="766" width="8.83203125" style="154"/>
    <col min="767" max="767" width="3.5" style="154" customWidth="1"/>
    <col min="768" max="768" width="53.33203125" style="154" customWidth="1"/>
    <col min="769" max="769" width="20" style="154" customWidth="1"/>
    <col min="770" max="770" width="16.1640625" style="154" customWidth="1"/>
    <col min="771" max="773" width="12.5" style="154" bestFit="1" customWidth="1"/>
    <col min="774" max="782" width="14.33203125" style="154" bestFit="1" customWidth="1"/>
    <col min="783" max="783" width="15.33203125" style="154" bestFit="1" customWidth="1"/>
    <col min="784" max="784" width="13.1640625" style="154" customWidth="1"/>
    <col min="785" max="785" width="20" style="154" customWidth="1"/>
    <col min="786" max="786" width="16.1640625" style="154" customWidth="1"/>
    <col min="787" max="800" width="13.1640625" style="154" customWidth="1"/>
    <col min="801" max="801" width="20" style="154" customWidth="1"/>
    <col min="802" max="802" width="16.1640625" style="154" customWidth="1"/>
    <col min="803" max="814" width="13.1640625" style="154" customWidth="1"/>
    <col min="815" max="815" width="12.5" style="154" customWidth="1"/>
    <col min="816" max="820" width="13.1640625" style="154" customWidth="1"/>
    <col min="821" max="821" width="8.83203125" style="154"/>
    <col min="822" max="822" width="5" style="154" bestFit="1" customWidth="1"/>
    <col min="823" max="1022" width="8.83203125" style="154"/>
    <col min="1023" max="1023" width="3.5" style="154" customWidth="1"/>
    <col min="1024" max="1024" width="53.33203125" style="154" customWidth="1"/>
    <col min="1025" max="1025" width="20" style="154" customWidth="1"/>
    <col min="1026" max="1026" width="16.1640625" style="154" customWidth="1"/>
    <col min="1027" max="1029" width="12.5" style="154" bestFit="1" customWidth="1"/>
    <col min="1030" max="1038" width="14.33203125" style="154" bestFit="1" customWidth="1"/>
    <col min="1039" max="1039" width="15.33203125" style="154" bestFit="1" customWidth="1"/>
    <col min="1040" max="1040" width="13.1640625" style="154" customWidth="1"/>
    <col min="1041" max="1041" width="20" style="154" customWidth="1"/>
    <col min="1042" max="1042" width="16.1640625" style="154" customWidth="1"/>
    <col min="1043" max="1056" width="13.1640625" style="154" customWidth="1"/>
    <col min="1057" max="1057" width="20" style="154" customWidth="1"/>
    <col min="1058" max="1058" width="16.1640625" style="154" customWidth="1"/>
    <col min="1059" max="1070" width="13.1640625" style="154" customWidth="1"/>
    <col min="1071" max="1071" width="12.5" style="154" customWidth="1"/>
    <col min="1072" max="1076" width="13.1640625" style="154" customWidth="1"/>
    <col min="1077" max="1077" width="8.83203125" style="154"/>
    <col min="1078" max="1078" width="5" style="154" bestFit="1" customWidth="1"/>
    <col min="1079" max="1278" width="8.83203125" style="154"/>
    <col min="1279" max="1279" width="3.5" style="154" customWidth="1"/>
    <col min="1280" max="1280" width="53.33203125" style="154" customWidth="1"/>
    <col min="1281" max="1281" width="20" style="154" customWidth="1"/>
    <col min="1282" max="1282" width="16.1640625" style="154" customWidth="1"/>
    <col min="1283" max="1285" width="12.5" style="154" bestFit="1" customWidth="1"/>
    <col min="1286" max="1294" width="14.33203125" style="154" bestFit="1" customWidth="1"/>
    <col min="1295" max="1295" width="15.33203125" style="154" bestFit="1" customWidth="1"/>
    <col min="1296" max="1296" width="13.1640625" style="154" customWidth="1"/>
    <col min="1297" max="1297" width="20" style="154" customWidth="1"/>
    <col min="1298" max="1298" width="16.1640625" style="154" customWidth="1"/>
    <col min="1299" max="1312" width="13.1640625" style="154" customWidth="1"/>
    <col min="1313" max="1313" width="20" style="154" customWidth="1"/>
    <col min="1314" max="1314" width="16.1640625" style="154" customWidth="1"/>
    <col min="1315" max="1326" width="13.1640625" style="154" customWidth="1"/>
    <col min="1327" max="1327" width="12.5" style="154" customWidth="1"/>
    <col min="1328" max="1332" width="13.1640625" style="154" customWidth="1"/>
    <col min="1333" max="1333" width="8.83203125" style="154"/>
    <col min="1334" max="1334" width="5" style="154" bestFit="1" customWidth="1"/>
    <col min="1335" max="1534" width="8.83203125" style="154"/>
    <col min="1535" max="1535" width="3.5" style="154" customWidth="1"/>
    <col min="1536" max="1536" width="53.33203125" style="154" customWidth="1"/>
    <col min="1537" max="1537" width="20" style="154" customWidth="1"/>
    <col min="1538" max="1538" width="16.1640625" style="154" customWidth="1"/>
    <col min="1539" max="1541" width="12.5" style="154" bestFit="1" customWidth="1"/>
    <col min="1542" max="1550" width="14.33203125" style="154" bestFit="1" customWidth="1"/>
    <col min="1551" max="1551" width="15.33203125" style="154" bestFit="1" customWidth="1"/>
    <col min="1552" max="1552" width="13.1640625" style="154" customWidth="1"/>
    <col min="1553" max="1553" width="20" style="154" customWidth="1"/>
    <col min="1554" max="1554" width="16.1640625" style="154" customWidth="1"/>
    <col min="1555" max="1568" width="13.1640625" style="154" customWidth="1"/>
    <col min="1569" max="1569" width="20" style="154" customWidth="1"/>
    <col min="1570" max="1570" width="16.1640625" style="154" customWidth="1"/>
    <col min="1571" max="1582" width="13.1640625" style="154" customWidth="1"/>
    <col min="1583" max="1583" width="12.5" style="154" customWidth="1"/>
    <col min="1584" max="1588" width="13.1640625" style="154" customWidth="1"/>
    <col min="1589" max="1589" width="8.83203125" style="154"/>
    <col min="1590" max="1590" width="5" style="154" bestFit="1" customWidth="1"/>
    <col min="1591" max="1790" width="8.83203125" style="154"/>
    <col min="1791" max="1791" width="3.5" style="154" customWidth="1"/>
    <col min="1792" max="1792" width="53.33203125" style="154" customWidth="1"/>
    <col min="1793" max="1793" width="20" style="154" customWidth="1"/>
    <col min="1794" max="1794" width="16.1640625" style="154" customWidth="1"/>
    <col min="1795" max="1797" width="12.5" style="154" bestFit="1" customWidth="1"/>
    <col min="1798" max="1806" width="14.33203125" style="154" bestFit="1" customWidth="1"/>
    <col min="1807" max="1807" width="15.33203125" style="154" bestFit="1" customWidth="1"/>
    <col min="1808" max="1808" width="13.1640625" style="154" customWidth="1"/>
    <col min="1809" max="1809" width="20" style="154" customWidth="1"/>
    <col min="1810" max="1810" width="16.1640625" style="154" customWidth="1"/>
    <col min="1811" max="1824" width="13.1640625" style="154" customWidth="1"/>
    <col min="1825" max="1825" width="20" style="154" customWidth="1"/>
    <col min="1826" max="1826" width="16.1640625" style="154" customWidth="1"/>
    <col min="1827" max="1838" width="13.1640625" style="154" customWidth="1"/>
    <col min="1839" max="1839" width="12.5" style="154" customWidth="1"/>
    <col min="1840" max="1844" width="13.1640625" style="154" customWidth="1"/>
    <col min="1845" max="1845" width="8.83203125" style="154"/>
    <col min="1846" max="1846" width="5" style="154" bestFit="1" customWidth="1"/>
    <col min="1847" max="2046" width="8.83203125" style="154"/>
    <col min="2047" max="2047" width="3.5" style="154" customWidth="1"/>
    <col min="2048" max="2048" width="53.33203125" style="154" customWidth="1"/>
    <col min="2049" max="2049" width="20" style="154" customWidth="1"/>
    <col min="2050" max="2050" width="16.1640625" style="154" customWidth="1"/>
    <col min="2051" max="2053" width="12.5" style="154" bestFit="1" customWidth="1"/>
    <col min="2054" max="2062" width="14.33203125" style="154" bestFit="1" customWidth="1"/>
    <col min="2063" max="2063" width="15.33203125" style="154" bestFit="1" customWidth="1"/>
    <col min="2064" max="2064" width="13.1640625" style="154" customWidth="1"/>
    <col min="2065" max="2065" width="20" style="154" customWidth="1"/>
    <col min="2066" max="2066" width="16.1640625" style="154" customWidth="1"/>
    <col min="2067" max="2080" width="13.1640625" style="154" customWidth="1"/>
    <col min="2081" max="2081" width="20" style="154" customWidth="1"/>
    <col min="2082" max="2082" width="16.1640625" style="154" customWidth="1"/>
    <col min="2083" max="2094" width="13.1640625" style="154" customWidth="1"/>
    <col min="2095" max="2095" width="12.5" style="154" customWidth="1"/>
    <col min="2096" max="2100" width="13.1640625" style="154" customWidth="1"/>
    <col min="2101" max="2101" width="8.83203125" style="154"/>
    <col min="2102" max="2102" width="5" style="154" bestFit="1" customWidth="1"/>
    <col min="2103" max="2302" width="8.83203125" style="154"/>
    <col min="2303" max="2303" width="3.5" style="154" customWidth="1"/>
    <col min="2304" max="2304" width="53.33203125" style="154" customWidth="1"/>
    <col min="2305" max="2305" width="20" style="154" customWidth="1"/>
    <col min="2306" max="2306" width="16.1640625" style="154" customWidth="1"/>
    <col min="2307" max="2309" width="12.5" style="154" bestFit="1" customWidth="1"/>
    <col min="2310" max="2318" width="14.33203125" style="154" bestFit="1" customWidth="1"/>
    <col min="2319" max="2319" width="15.33203125" style="154" bestFit="1" customWidth="1"/>
    <col min="2320" max="2320" width="13.1640625" style="154" customWidth="1"/>
    <col min="2321" max="2321" width="20" style="154" customWidth="1"/>
    <col min="2322" max="2322" width="16.1640625" style="154" customWidth="1"/>
    <col min="2323" max="2336" width="13.1640625" style="154" customWidth="1"/>
    <col min="2337" max="2337" width="20" style="154" customWidth="1"/>
    <col min="2338" max="2338" width="16.1640625" style="154" customWidth="1"/>
    <col min="2339" max="2350" width="13.1640625" style="154" customWidth="1"/>
    <col min="2351" max="2351" width="12.5" style="154" customWidth="1"/>
    <col min="2352" max="2356" width="13.1640625" style="154" customWidth="1"/>
    <col min="2357" max="2357" width="8.83203125" style="154"/>
    <col min="2358" max="2358" width="5" style="154" bestFit="1" customWidth="1"/>
    <col min="2359" max="2558" width="8.83203125" style="154"/>
    <col min="2559" max="2559" width="3.5" style="154" customWidth="1"/>
    <col min="2560" max="2560" width="53.33203125" style="154" customWidth="1"/>
    <col min="2561" max="2561" width="20" style="154" customWidth="1"/>
    <col min="2562" max="2562" width="16.1640625" style="154" customWidth="1"/>
    <col min="2563" max="2565" width="12.5" style="154" bestFit="1" customWidth="1"/>
    <col min="2566" max="2574" width="14.33203125" style="154" bestFit="1" customWidth="1"/>
    <col min="2575" max="2575" width="15.33203125" style="154" bestFit="1" customWidth="1"/>
    <col min="2576" max="2576" width="13.1640625" style="154" customWidth="1"/>
    <col min="2577" max="2577" width="20" style="154" customWidth="1"/>
    <col min="2578" max="2578" width="16.1640625" style="154" customWidth="1"/>
    <col min="2579" max="2592" width="13.1640625" style="154" customWidth="1"/>
    <col min="2593" max="2593" width="20" style="154" customWidth="1"/>
    <col min="2594" max="2594" width="16.1640625" style="154" customWidth="1"/>
    <col min="2595" max="2606" width="13.1640625" style="154" customWidth="1"/>
    <col min="2607" max="2607" width="12.5" style="154" customWidth="1"/>
    <col min="2608" max="2612" width="13.1640625" style="154" customWidth="1"/>
    <col min="2613" max="2613" width="8.83203125" style="154"/>
    <col min="2614" max="2614" width="5" style="154" bestFit="1" customWidth="1"/>
    <col min="2615" max="2814" width="8.83203125" style="154"/>
    <col min="2815" max="2815" width="3.5" style="154" customWidth="1"/>
    <col min="2816" max="2816" width="53.33203125" style="154" customWidth="1"/>
    <col min="2817" max="2817" width="20" style="154" customWidth="1"/>
    <col min="2818" max="2818" width="16.1640625" style="154" customWidth="1"/>
    <col min="2819" max="2821" width="12.5" style="154" bestFit="1" customWidth="1"/>
    <col min="2822" max="2830" width="14.33203125" style="154" bestFit="1" customWidth="1"/>
    <col min="2831" max="2831" width="15.33203125" style="154" bestFit="1" customWidth="1"/>
    <col min="2832" max="2832" width="13.1640625" style="154" customWidth="1"/>
    <col min="2833" max="2833" width="20" style="154" customWidth="1"/>
    <col min="2834" max="2834" width="16.1640625" style="154" customWidth="1"/>
    <col min="2835" max="2848" width="13.1640625" style="154" customWidth="1"/>
    <col min="2849" max="2849" width="20" style="154" customWidth="1"/>
    <col min="2850" max="2850" width="16.1640625" style="154" customWidth="1"/>
    <col min="2851" max="2862" width="13.1640625" style="154" customWidth="1"/>
    <col min="2863" max="2863" width="12.5" style="154" customWidth="1"/>
    <col min="2864" max="2868" width="13.1640625" style="154" customWidth="1"/>
    <col min="2869" max="2869" width="8.83203125" style="154"/>
    <col min="2870" max="2870" width="5" style="154" bestFit="1" customWidth="1"/>
    <col min="2871" max="3070" width="8.83203125" style="154"/>
    <col min="3071" max="3071" width="3.5" style="154" customWidth="1"/>
    <col min="3072" max="3072" width="53.33203125" style="154" customWidth="1"/>
    <col min="3073" max="3073" width="20" style="154" customWidth="1"/>
    <col min="3074" max="3074" width="16.1640625" style="154" customWidth="1"/>
    <col min="3075" max="3077" width="12.5" style="154" bestFit="1" customWidth="1"/>
    <col min="3078" max="3086" width="14.33203125" style="154" bestFit="1" customWidth="1"/>
    <col min="3087" max="3087" width="15.33203125" style="154" bestFit="1" customWidth="1"/>
    <col min="3088" max="3088" width="13.1640625" style="154" customWidth="1"/>
    <col min="3089" max="3089" width="20" style="154" customWidth="1"/>
    <col min="3090" max="3090" width="16.1640625" style="154" customWidth="1"/>
    <col min="3091" max="3104" width="13.1640625" style="154" customWidth="1"/>
    <col min="3105" max="3105" width="20" style="154" customWidth="1"/>
    <col min="3106" max="3106" width="16.1640625" style="154" customWidth="1"/>
    <col min="3107" max="3118" width="13.1640625" style="154" customWidth="1"/>
    <col min="3119" max="3119" width="12.5" style="154" customWidth="1"/>
    <col min="3120" max="3124" width="13.1640625" style="154" customWidth="1"/>
    <col min="3125" max="3125" width="8.83203125" style="154"/>
    <col min="3126" max="3126" width="5" style="154" bestFit="1" customWidth="1"/>
    <col min="3127" max="3326" width="8.83203125" style="154"/>
    <col min="3327" max="3327" width="3.5" style="154" customWidth="1"/>
    <col min="3328" max="3328" width="53.33203125" style="154" customWidth="1"/>
    <col min="3329" max="3329" width="20" style="154" customWidth="1"/>
    <col min="3330" max="3330" width="16.1640625" style="154" customWidth="1"/>
    <col min="3331" max="3333" width="12.5" style="154" bestFit="1" customWidth="1"/>
    <col min="3334" max="3342" width="14.33203125" style="154" bestFit="1" customWidth="1"/>
    <col min="3343" max="3343" width="15.33203125" style="154" bestFit="1" customWidth="1"/>
    <col min="3344" max="3344" width="13.1640625" style="154" customWidth="1"/>
    <col min="3345" max="3345" width="20" style="154" customWidth="1"/>
    <col min="3346" max="3346" width="16.1640625" style="154" customWidth="1"/>
    <col min="3347" max="3360" width="13.1640625" style="154" customWidth="1"/>
    <col min="3361" max="3361" width="20" style="154" customWidth="1"/>
    <col min="3362" max="3362" width="16.1640625" style="154" customWidth="1"/>
    <col min="3363" max="3374" width="13.1640625" style="154" customWidth="1"/>
    <col min="3375" max="3375" width="12.5" style="154" customWidth="1"/>
    <col min="3376" max="3380" width="13.1640625" style="154" customWidth="1"/>
    <col min="3381" max="3381" width="8.83203125" style="154"/>
    <col min="3382" max="3382" width="5" style="154" bestFit="1" customWidth="1"/>
    <col min="3383" max="3582" width="8.83203125" style="154"/>
    <col min="3583" max="3583" width="3.5" style="154" customWidth="1"/>
    <col min="3584" max="3584" width="53.33203125" style="154" customWidth="1"/>
    <col min="3585" max="3585" width="20" style="154" customWidth="1"/>
    <col min="3586" max="3586" width="16.1640625" style="154" customWidth="1"/>
    <col min="3587" max="3589" width="12.5" style="154" bestFit="1" customWidth="1"/>
    <col min="3590" max="3598" width="14.33203125" style="154" bestFit="1" customWidth="1"/>
    <col min="3599" max="3599" width="15.33203125" style="154" bestFit="1" customWidth="1"/>
    <col min="3600" max="3600" width="13.1640625" style="154" customWidth="1"/>
    <col min="3601" max="3601" width="20" style="154" customWidth="1"/>
    <col min="3602" max="3602" width="16.1640625" style="154" customWidth="1"/>
    <col min="3603" max="3616" width="13.1640625" style="154" customWidth="1"/>
    <col min="3617" max="3617" width="20" style="154" customWidth="1"/>
    <col min="3618" max="3618" width="16.1640625" style="154" customWidth="1"/>
    <col min="3619" max="3630" width="13.1640625" style="154" customWidth="1"/>
    <col min="3631" max="3631" width="12.5" style="154" customWidth="1"/>
    <col min="3632" max="3636" width="13.1640625" style="154" customWidth="1"/>
    <col min="3637" max="3637" width="8.83203125" style="154"/>
    <col min="3638" max="3638" width="5" style="154" bestFit="1" customWidth="1"/>
    <col min="3639" max="3838" width="8.83203125" style="154"/>
    <col min="3839" max="3839" width="3.5" style="154" customWidth="1"/>
    <col min="3840" max="3840" width="53.33203125" style="154" customWidth="1"/>
    <col min="3841" max="3841" width="20" style="154" customWidth="1"/>
    <col min="3842" max="3842" width="16.1640625" style="154" customWidth="1"/>
    <col min="3843" max="3845" width="12.5" style="154" bestFit="1" customWidth="1"/>
    <col min="3846" max="3854" width="14.33203125" style="154" bestFit="1" customWidth="1"/>
    <col min="3855" max="3855" width="15.33203125" style="154" bestFit="1" customWidth="1"/>
    <col min="3856" max="3856" width="13.1640625" style="154" customWidth="1"/>
    <col min="3857" max="3857" width="20" style="154" customWidth="1"/>
    <col min="3858" max="3858" width="16.1640625" style="154" customWidth="1"/>
    <col min="3859" max="3872" width="13.1640625" style="154" customWidth="1"/>
    <col min="3873" max="3873" width="20" style="154" customWidth="1"/>
    <col min="3874" max="3874" width="16.1640625" style="154" customWidth="1"/>
    <col min="3875" max="3886" width="13.1640625" style="154" customWidth="1"/>
    <col min="3887" max="3887" width="12.5" style="154" customWidth="1"/>
    <col min="3888" max="3892" width="13.1640625" style="154" customWidth="1"/>
    <col min="3893" max="3893" width="8.83203125" style="154"/>
    <col min="3894" max="3894" width="5" style="154" bestFit="1" customWidth="1"/>
    <col min="3895" max="4094" width="8.83203125" style="154"/>
    <col min="4095" max="4095" width="3.5" style="154" customWidth="1"/>
    <col min="4096" max="4096" width="53.33203125" style="154" customWidth="1"/>
    <col min="4097" max="4097" width="20" style="154" customWidth="1"/>
    <col min="4098" max="4098" width="16.1640625" style="154" customWidth="1"/>
    <col min="4099" max="4101" width="12.5" style="154" bestFit="1" customWidth="1"/>
    <col min="4102" max="4110" width="14.33203125" style="154" bestFit="1" customWidth="1"/>
    <col min="4111" max="4111" width="15.33203125" style="154" bestFit="1" customWidth="1"/>
    <col min="4112" max="4112" width="13.1640625" style="154" customWidth="1"/>
    <col min="4113" max="4113" width="20" style="154" customWidth="1"/>
    <col min="4114" max="4114" width="16.1640625" style="154" customWidth="1"/>
    <col min="4115" max="4128" width="13.1640625" style="154" customWidth="1"/>
    <col min="4129" max="4129" width="20" style="154" customWidth="1"/>
    <col min="4130" max="4130" width="16.1640625" style="154" customWidth="1"/>
    <col min="4131" max="4142" width="13.1640625" style="154" customWidth="1"/>
    <col min="4143" max="4143" width="12.5" style="154" customWidth="1"/>
    <col min="4144" max="4148" width="13.1640625" style="154" customWidth="1"/>
    <col min="4149" max="4149" width="8.83203125" style="154"/>
    <col min="4150" max="4150" width="5" style="154" bestFit="1" customWidth="1"/>
    <col min="4151" max="4350" width="8.83203125" style="154"/>
    <col min="4351" max="4351" width="3.5" style="154" customWidth="1"/>
    <col min="4352" max="4352" width="53.33203125" style="154" customWidth="1"/>
    <col min="4353" max="4353" width="20" style="154" customWidth="1"/>
    <col min="4354" max="4354" width="16.1640625" style="154" customWidth="1"/>
    <col min="4355" max="4357" width="12.5" style="154" bestFit="1" customWidth="1"/>
    <col min="4358" max="4366" width="14.33203125" style="154" bestFit="1" customWidth="1"/>
    <col min="4367" max="4367" width="15.33203125" style="154" bestFit="1" customWidth="1"/>
    <col min="4368" max="4368" width="13.1640625" style="154" customWidth="1"/>
    <col min="4369" max="4369" width="20" style="154" customWidth="1"/>
    <col min="4370" max="4370" width="16.1640625" style="154" customWidth="1"/>
    <col min="4371" max="4384" width="13.1640625" style="154" customWidth="1"/>
    <col min="4385" max="4385" width="20" style="154" customWidth="1"/>
    <col min="4386" max="4386" width="16.1640625" style="154" customWidth="1"/>
    <col min="4387" max="4398" width="13.1640625" style="154" customWidth="1"/>
    <col min="4399" max="4399" width="12.5" style="154" customWidth="1"/>
    <col min="4400" max="4404" width="13.1640625" style="154" customWidth="1"/>
    <col min="4405" max="4405" width="8.83203125" style="154"/>
    <col min="4406" max="4406" width="5" style="154" bestFit="1" customWidth="1"/>
    <col min="4407" max="4606" width="8.83203125" style="154"/>
    <col min="4607" max="4607" width="3.5" style="154" customWidth="1"/>
    <col min="4608" max="4608" width="53.33203125" style="154" customWidth="1"/>
    <col min="4609" max="4609" width="20" style="154" customWidth="1"/>
    <col min="4610" max="4610" width="16.1640625" style="154" customWidth="1"/>
    <col min="4611" max="4613" width="12.5" style="154" bestFit="1" customWidth="1"/>
    <col min="4614" max="4622" width="14.33203125" style="154" bestFit="1" customWidth="1"/>
    <col min="4623" max="4623" width="15.33203125" style="154" bestFit="1" customWidth="1"/>
    <col min="4624" max="4624" width="13.1640625" style="154" customWidth="1"/>
    <col min="4625" max="4625" width="20" style="154" customWidth="1"/>
    <col min="4626" max="4626" width="16.1640625" style="154" customWidth="1"/>
    <col min="4627" max="4640" width="13.1640625" style="154" customWidth="1"/>
    <col min="4641" max="4641" width="20" style="154" customWidth="1"/>
    <col min="4642" max="4642" width="16.1640625" style="154" customWidth="1"/>
    <col min="4643" max="4654" width="13.1640625" style="154" customWidth="1"/>
    <col min="4655" max="4655" width="12.5" style="154" customWidth="1"/>
    <col min="4656" max="4660" width="13.1640625" style="154" customWidth="1"/>
    <col min="4661" max="4661" width="8.83203125" style="154"/>
    <col min="4662" max="4662" width="5" style="154" bestFit="1" customWidth="1"/>
    <col min="4663" max="4862" width="8.83203125" style="154"/>
    <col min="4863" max="4863" width="3.5" style="154" customWidth="1"/>
    <col min="4864" max="4864" width="53.33203125" style="154" customWidth="1"/>
    <col min="4865" max="4865" width="20" style="154" customWidth="1"/>
    <col min="4866" max="4866" width="16.1640625" style="154" customWidth="1"/>
    <col min="4867" max="4869" width="12.5" style="154" bestFit="1" customWidth="1"/>
    <col min="4870" max="4878" width="14.33203125" style="154" bestFit="1" customWidth="1"/>
    <col min="4879" max="4879" width="15.33203125" style="154" bestFit="1" customWidth="1"/>
    <col min="4880" max="4880" width="13.1640625" style="154" customWidth="1"/>
    <col min="4881" max="4881" width="20" style="154" customWidth="1"/>
    <col min="4882" max="4882" width="16.1640625" style="154" customWidth="1"/>
    <col min="4883" max="4896" width="13.1640625" style="154" customWidth="1"/>
    <col min="4897" max="4897" width="20" style="154" customWidth="1"/>
    <col min="4898" max="4898" width="16.1640625" style="154" customWidth="1"/>
    <col min="4899" max="4910" width="13.1640625" style="154" customWidth="1"/>
    <col min="4911" max="4911" width="12.5" style="154" customWidth="1"/>
    <col min="4912" max="4916" width="13.1640625" style="154" customWidth="1"/>
    <col min="4917" max="4917" width="8.83203125" style="154"/>
    <col min="4918" max="4918" width="5" style="154" bestFit="1" customWidth="1"/>
    <col min="4919" max="5118" width="8.83203125" style="154"/>
    <col min="5119" max="5119" width="3.5" style="154" customWidth="1"/>
    <col min="5120" max="5120" width="53.33203125" style="154" customWidth="1"/>
    <col min="5121" max="5121" width="20" style="154" customWidth="1"/>
    <col min="5122" max="5122" width="16.1640625" style="154" customWidth="1"/>
    <col min="5123" max="5125" width="12.5" style="154" bestFit="1" customWidth="1"/>
    <col min="5126" max="5134" width="14.33203125" style="154" bestFit="1" customWidth="1"/>
    <col min="5135" max="5135" width="15.33203125" style="154" bestFit="1" customWidth="1"/>
    <col min="5136" max="5136" width="13.1640625" style="154" customWidth="1"/>
    <col min="5137" max="5137" width="20" style="154" customWidth="1"/>
    <col min="5138" max="5138" width="16.1640625" style="154" customWidth="1"/>
    <col min="5139" max="5152" width="13.1640625" style="154" customWidth="1"/>
    <col min="5153" max="5153" width="20" style="154" customWidth="1"/>
    <col min="5154" max="5154" width="16.1640625" style="154" customWidth="1"/>
    <col min="5155" max="5166" width="13.1640625" style="154" customWidth="1"/>
    <col min="5167" max="5167" width="12.5" style="154" customWidth="1"/>
    <col min="5168" max="5172" width="13.1640625" style="154" customWidth="1"/>
    <col min="5173" max="5173" width="8.83203125" style="154"/>
    <col min="5174" max="5174" width="5" style="154" bestFit="1" customWidth="1"/>
    <col min="5175" max="5374" width="8.83203125" style="154"/>
    <col min="5375" max="5375" width="3.5" style="154" customWidth="1"/>
    <col min="5376" max="5376" width="53.33203125" style="154" customWidth="1"/>
    <col min="5377" max="5377" width="20" style="154" customWidth="1"/>
    <col min="5378" max="5378" width="16.1640625" style="154" customWidth="1"/>
    <col min="5379" max="5381" width="12.5" style="154" bestFit="1" customWidth="1"/>
    <col min="5382" max="5390" width="14.33203125" style="154" bestFit="1" customWidth="1"/>
    <col min="5391" max="5391" width="15.33203125" style="154" bestFit="1" customWidth="1"/>
    <col min="5392" max="5392" width="13.1640625" style="154" customWidth="1"/>
    <col min="5393" max="5393" width="20" style="154" customWidth="1"/>
    <col min="5394" max="5394" width="16.1640625" style="154" customWidth="1"/>
    <col min="5395" max="5408" width="13.1640625" style="154" customWidth="1"/>
    <col min="5409" max="5409" width="20" style="154" customWidth="1"/>
    <col min="5410" max="5410" width="16.1640625" style="154" customWidth="1"/>
    <col min="5411" max="5422" width="13.1640625" style="154" customWidth="1"/>
    <col min="5423" max="5423" width="12.5" style="154" customWidth="1"/>
    <col min="5424" max="5428" width="13.1640625" style="154" customWidth="1"/>
    <col min="5429" max="5429" width="8.83203125" style="154"/>
    <col min="5430" max="5430" width="5" style="154" bestFit="1" customWidth="1"/>
    <col min="5431" max="5630" width="8.83203125" style="154"/>
    <col min="5631" max="5631" width="3.5" style="154" customWidth="1"/>
    <col min="5632" max="5632" width="53.33203125" style="154" customWidth="1"/>
    <col min="5633" max="5633" width="20" style="154" customWidth="1"/>
    <col min="5634" max="5634" width="16.1640625" style="154" customWidth="1"/>
    <col min="5635" max="5637" width="12.5" style="154" bestFit="1" customWidth="1"/>
    <col min="5638" max="5646" width="14.33203125" style="154" bestFit="1" customWidth="1"/>
    <col min="5647" max="5647" width="15.33203125" style="154" bestFit="1" customWidth="1"/>
    <col min="5648" max="5648" width="13.1640625" style="154" customWidth="1"/>
    <col min="5649" max="5649" width="20" style="154" customWidth="1"/>
    <col min="5650" max="5650" width="16.1640625" style="154" customWidth="1"/>
    <col min="5651" max="5664" width="13.1640625" style="154" customWidth="1"/>
    <col min="5665" max="5665" width="20" style="154" customWidth="1"/>
    <col min="5666" max="5666" width="16.1640625" style="154" customWidth="1"/>
    <col min="5667" max="5678" width="13.1640625" style="154" customWidth="1"/>
    <col min="5679" max="5679" width="12.5" style="154" customWidth="1"/>
    <col min="5680" max="5684" width="13.1640625" style="154" customWidth="1"/>
    <col min="5685" max="5685" width="8.83203125" style="154"/>
    <col min="5686" max="5686" width="5" style="154" bestFit="1" customWidth="1"/>
    <col min="5687" max="5886" width="8.83203125" style="154"/>
    <col min="5887" max="5887" width="3.5" style="154" customWidth="1"/>
    <col min="5888" max="5888" width="53.33203125" style="154" customWidth="1"/>
    <col min="5889" max="5889" width="20" style="154" customWidth="1"/>
    <col min="5890" max="5890" width="16.1640625" style="154" customWidth="1"/>
    <col min="5891" max="5893" width="12.5" style="154" bestFit="1" customWidth="1"/>
    <col min="5894" max="5902" width="14.33203125" style="154" bestFit="1" customWidth="1"/>
    <col min="5903" max="5903" width="15.33203125" style="154" bestFit="1" customWidth="1"/>
    <col min="5904" max="5904" width="13.1640625" style="154" customWidth="1"/>
    <col min="5905" max="5905" width="20" style="154" customWidth="1"/>
    <col min="5906" max="5906" width="16.1640625" style="154" customWidth="1"/>
    <col min="5907" max="5920" width="13.1640625" style="154" customWidth="1"/>
    <col min="5921" max="5921" width="20" style="154" customWidth="1"/>
    <col min="5922" max="5922" width="16.1640625" style="154" customWidth="1"/>
    <col min="5923" max="5934" width="13.1640625" style="154" customWidth="1"/>
    <col min="5935" max="5935" width="12.5" style="154" customWidth="1"/>
    <col min="5936" max="5940" width="13.1640625" style="154" customWidth="1"/>
    <col min="5941" max="5941" width="8.83203125" style="154"/>
    <col min="5942" max="5942" width="5" style="154" bestFit="1" customWidth="1"/>
    <col min="5943" max="6142" width="8.83203125" style="154"/>
    <col min="6143" max="6143" width="3.5" style="154" customWidth="1"/>
    <col min="6144" max="6144" width="53.33203125" style="154" customWidth="1"/>
    <col min="6145" max="6145" width="20" style="154" customWidth="1"/>
    <col min="6146" max="6146" width="16.1640625" style="154" customWidth="1"/>
    <col min="6147" max="6149" width="12.5" style="154" bestFit="1" customWidth="1"/>
    <col min="6150" max="6158" width="14.33203125" style="154" bestFit="1" customWidth="1"/>
    <col min="6159" max="6159" width="15.33203125" style="154" bestFit="1" customWidth="1"/>
    <col min="6160" max="6160" width="13.1640625" style="154" customWidth="1"/>
    <col min="6161" max="6161" width="20" style="154" customWidth="1"/>
    <col min="6162" max="6162" width="16.1640625" style="154" customWidth="1"/>
    <col min="6163" max="6176" width="13.1640625" style="154" customWidth="1"/>
    <col min="6177" max="6177" width="20" style="154" customWidth="1"/>
    <col min="6178" max="6178" width="16.1640625" style="154" customWidth="1"/>
    <col min="6179" max="6190" width="13.1640625" style="154" customWidth="1"/>
    <col min="6191" max="6191" width="12.5" style="154" customWidth="1"/>
    <col min="6192" max="6196" width="13.1640625" style="154" customWidth="1"/>
    <col min="6197" max="6197" width="8.83203125" style="154"/>
    <col min="6198" max="6198" width="5" style="154" bestFit="1" customWidth="1"/>
    <col min="6199" max="6398" width="8.83203125" style="154"/>
    <col min="6399" max="6399" width="3.5" style="154" customWidth="1"/>
    <col min="6400" max="6400" width="53.33203125" style="154" customWidth="1"/>
    <col min="6401" max="6401" width="20" style="154" customWidth="1"/>
    <col min="6402" max="6402" width="16.1640625" style="154" customWidth="1"/>
    <col min="6403" max="6405" width="12.5" style="154" bestFit="1" customWidth="1"/>
    <col min="6406" max="6414" width="14.33203125" style="154" bestFit="1" customWidth="1"/>
    <col min="6415" max="6415" width="15.33203125" style="154" bestFit="1" customWidth="1"/>
    <col min="6416" max="6416" width="13.1640625" style="154" customWidth="1"/>
    <col min="6417" max="6417" width="20" style="154" customWidth="1"/>
    <col min="6418" max="6418" width="16.1640625" style="154" customWidth="1"/>
    <col min="6419" max="6432" width="13.1640625" style="154" customWidth="1"/>
    <col min="6433" max="6433" width="20" style="154" customWidth="1"/>
    <col min="6434" max="6434" width="16.1640625" style="154" customWidth="1"/>
    <col min="6435" max="6446" width="13.1640625" style="154" customWidth="1"/>
    <col min="6447" max="6447" width="12.5" style="154" customWidth="1"/>
    <col min="6448" max="6452" width="13.1640625" style="154" customWidth="1"/>
    <col min="6453" max="6453" width="8.83203125" style="154"/>
    <col min="6454" max="6454" width="5" style="154" bestFit="1" customWidth="1"/>
    <col min="6455" max="6654" width="8.83203125" style="154"/>
    <col min="6655" max="6655" width="3.5" style="154" customWidth="1"/>
    <col min="6656" max="6656" width="53.33203125" style="154" customWidth="1"/>
    <col min="6657" max="6657" width="20" style="154" customWidth="1"/>
    <col min="6658" max="6658" width="16.1640625" style="154" customWidth="1"/>
    <col min="6659" max="6661" width="12.5" style="154" bestFit="1" customWidth="1"/>
    <col min="6662" max="6670" width="14.33203125" style="154" bestFit="1" customWidth="1"/>
    <col min="6671" max="6671" width="15.33203125" style="154" bestFit="1" customWidth="1"/>
    <col min="6672" max="6672" width="13.1640625" style="154" customWidth="1"/>
    <col min="6673" max="6673" width="20" style="154" customWidth="1"/>
    <col min="6674" max="6674" width="16.1640625" style="154" customWidth="1"/>
    <col min="6675" max="6688" width="13.1640625" style="154" customWidth="1"/>
    <col min="6689" max="6689" width="20" style="154" customWidth="1"/>
    <col min="6690" max="6690" width="16.1640625" style="154" customWidth="1"/>
    <col min="6691" max="6702" width="13.1640625" style="154" customWidth="1"/>
    <col min="6703" max="6703" width="12.5" style="154" customWidth="1"/>
    <col min="6704" max="6708" width="13.1640625" style="154" customWidth="1"/>
    <col min="6709" max="6709" width="8.83203125" style="154"/>
    <col min="6710" max="6710" width="5" style="154" bestFit="1" customWidth="1"/>
    <col min="6711" max="6910" width="8.83203125" style="154"/>
    <col min="6911" max="6911" width="3.5" style="154" customWidth="1"/>
    <col min="6912" max="6912" width="53.33203125" style="154" customWidth="1"/>
    <col min="6913" max="6913" width="20" style="154" customWidth="1"/>
    <col min="6914" max="6914" width="16.1640625" style="154" customWidth="1"/>
    <col min="6915" max="6917" width="12.5" style="154" bestFit="1" customWidth="1"/>
    <col min="6918" max="6926" width="14.33203125" style="154" bestFit="1" customWidth="1"/>
    <col min="6927" max="6927" width="15.33203125" style="154" bestFit="1" customWidth="1"/>
    <col min="6928" max="6928" width="13.1640625" style="154" customWidth="1"/>
    <col min="6929" max="6929" width="20" style="154" customWidth="1"/>
    <col min="6930" max="6930" width="16.1640625" style="154" customWidth="1"/>
    <col min="6931" max="6944" width="13.1640625" style="154" customWidth="1"/>
    <col min="6945" max="6945" width="20" style="154" customWidth="1"/>
    <col min="6946" max="6946" width="16.1640625" style="154" customWidth="1"/>
    <col min="6947" max="6958" width="13.1640625" style="154" customWidth="1"/>
    <col min="6959" max="6959" width="12.5" style="154" customWidth="1"/>
    <col min="6960" max="6964" width="13.1640625" style="154" customWidth="1"/>
    <col min="6965" max="6965" width="8.83203125" style="154"/>
    <col min="6966" max="6966" width="5" style="154" bestFit="1" customWidth="1"/>
    <col min="6967" max="7166" width="8.83203125" style="154"/>
    <col min="7167" max="7167" width="3.5" style="154" customWidth="1"/>
    <col min="7168" max="7168" width="53.33203125" style="154" customWidth="1"/>
    <col min="7169" max="7169" width="20" style="154" customWidth="1"/>
    <col min="7170" max="7170" width="16.1640625" style="154" customWidth="1"/>
    <col min="7171" max="7173" width="12.5" style="154" bestFit="1" customWidth="1"/>
    <col min="7174" max="7182" width="14.33203125" style="154" bestFit="1" customWidth="1"/>
    <col min="7183" max="7183" width="15.33203125" style="154" bestFit="1" customWidth="1"/>
    <col min="7184" max="7184" width="13.1640625" style="154" customWidth="1"/>
    <col min="7185" max="7185" width="20" style="154" customWidth="1"/>
    <col min="7186" max="7186" width="16.1640625" style="154" customWidth="1"/>
    <col min="7187" max="7200" width="13.1640625" style="154" customWidth="1"/>
    <col min="7201" max="7201" width="20" style="154" customWidth="1"/>
    <col min="7202" max="7202" width="16.1640625" style="154" customWidth="1"/>
    <col min="7203" max="7214" width="13.1640625" style="154" customWidth="1"/>
    <col min="7215" max="7215" width="12.5" style="154" customWidth="1"/>
    <col min="7216" max="7220" width="13.1640625" style="154" customWidth="1"/>
    <col min="7221" max="7221" width="8.83203125" style="154"/>
    <col min="7222" max="7222" width="5" style="154" bestFit="1" customWidth="1"/>
    <col min="7223" max="7422" width="8.83203125" style="154"/>
    <col min="7423" max="7423" width="3.5" style="154" customWidth="1"/>
    <col min="7424" max="7424" width="53.33203125" style="154" customWidth="1"/>
    <col min="7425" max="7425" width="20" style="154" customWidth="1"/>
    <col min="7426" max="7426" width="16.1640625" style="154" customWidth="1"/>
    <col min="7427" max="7429" width="12.5" style="154" bestFit="1" customWidth="1"/>
    <col min="7430" max="7438" width="14.33203125" style="154" bestFit="1" customWidth="1"/>
    <col min="7439" max="7439" width="15.33203125" style="154" bestFit="1" customWidth="1"/>
    <col min="7440" max="7440" width="13.1640625" style="154" customWidth="1"/>
    <col min="7441" max="7441" width="20" style="154" customWidth="1"/>
    <col min="7442" max="7442" width="16.1640625" style="154" customWidth="1"/>
    <col min="7443" max="7456" width="13.1640625" style="154" customWidth="1"/>
    <col min="7457" max="7457" width="20" style="154" customWidth="1"/>
    <col min="7458" max="7458" width="16.1640625" style="154" customWidth="1"/>
    <col min="7459" max="7470" width="13.1640625" style="154" customWidth="1"/>
    <col min="7471" max="7471" width="12.5" style="154" customWidth="1"/>
    <col min="7472" max="7476" width="13.1640625" style="154" customWidth="1"/>
    <col min="7477" max="7477" width="8.83203125" style="154"/>
    <col min="7478" max="7478" width="5" style="154" bestFit="1" customWidth="1"/>
    <col min="7479" max="7678" width="8.83203125" style="154"/>
    <col min="7679" max="7679" width="3.5" style="154" customWidth="1"/>
    <col min="7680" max="7680" width="53.33203125" style="154" customWidth="1"/>
    <col min="7681" max="7681" width="20" style="154" customWidth="1"/>
    <col min="7682" max="7682" width="16.1640625" style="154" customWidth="1"/>
    <col min="7683" max="7685" width="12.5" style="154" bestFit="1" customWidth="1"/>
    <col min="7686" max="7694" width="14.33203125" style="154" bestFit="1" customWidth="1"/>
    <col min="7695" max="7695" width="15.33203125" style="154" bestFit="1" customWidth="1"/>
    <col min="7696" max="7696" width="13.1640625" style="154" customWidth="1"/>
    <col min="7697" max="7697" width="20" style="154" customWidth="1"/>
    <col min="7698" max="7698" width="16.1640625" style="154" customWidth="1"/>
    <col min="7699" max="7712" width="13.1640625" style="154" customWidth="1"/>
    <col min="7713" max="7713" width="20" style="154" customWidth="1"/>
    <col min="7714" max="7714" width="16.1640625" style="154" customWidth="1"/>
    <col min="7715" max="7726" width="13.1640625" style="154" customWidth="1"/>
    <col min="7727" max="7727" width="12.5" style="154" customWidth="1"/>
    <col min="7728" max="7732" width="13.1640625" style="154" customWidth="1"/>
    <col min="7733" max="7733" width="8.83203125" style="154"/>
    <col min="7734" max="7734" width="5" style="154" bestFit="1" customWidth="1"/>
    <col min="7735" max="7934" width="8.83203125" style="154"/>
    <col min="7935" max="7935" width="3.5" style="154" customWidth="1"/>
    <col min="7936" max="7936" width="53.33203125" style="154" customWidth="1"/>
    <col min="7937" max="7937" width="20" style="154" customWidth="1"/>
    <col min="7938" max="7938" width="16.1640625" style="154" customWidth="1"/>
    <col min="7939" max="7941" width="12.5" style="154" bestFit="1" customWidth="1"/>
    <col min="7942" max="7950" width="14.33203125" style="154" bestFit="1" customWidth="1"/>
    <col min="7951" max="7951" width="15.33203125" style="154" bestFit="1" customWidth="1"/>
    <col min="7952" max="7952" width="13.1640625" style="154" customWidth="1"/>
    <col min="7953" max="7953" width="20" style="154" customWidth="1"/>
    <col min="7954" max="7954" width="16.1640625" style="154" customWidth="1"/>
    <col min="7955" max="7968" width="13.1640625" style="154" customWidth="1"/>
    <col min="7969" max="7969" width="20" style="154" customWidth="1"/>
    <col min="7970" max="7970" width="16.1640625" style="154" customWidth="1"/>
    <col min="7971" max="7982" width="13.1640625" style="154" customWidth="1"/>
    <col min="7983" max="7983" width="12.5" style="154" customWidth="1"/>
    <col min="7984" max="7988" width="13.1640625" style="154" customWidth="1"/>
    <col min="7989" max="7989" width="8.83203125" style="154"/>
    <col min="7990" max="7990" width="5" style="154" bestFit="1" customWidth="1"/>
    <col min="7991" max="8190" width="8.83203125" style="154"/>
    <col min="8191" max="8191" width="3.5" style="154" customWidth="1"/>
    <col min="8192" max="8192" width="53.33203125" style="154" customWidth="1"/>
    <col min="8193" max="8193" width="20" style="154" customWidth="1"/>
    <col min="8194" max="8194" width="16.1640625" style="154" customWidth="1"/>
    <col min="8195" max="8197" width="12.5" style="154" bestFit="1" customWidth="1"/>
    <col min="8198" max="8206" width="14.33203125" style="154" bestFit="1" customWidth="1"/>
    <col min="8207" max="8207" width="15.33203125" style="154" bestFit="1" customWidth="1"/>
    <col min="8208" max="8208" width="13.1640625" style="154" customWidth="1"/>
    <col min="8209" max="8209" width="20" style="154" customWidth="1"/>
    <col min="8210" max="8210" width="16.1640625" style="154" customWidth="1"/>
    <col min="8211" max="8224" width="13.1640625" style="154" customWidth="1"/>
    <col min="8225" max="8225" width="20" style="154" customWidth="1"/>
    <col min="8226" max="8226" width="16.1640625" style="154" customWidth="1"/>
    <col min="8227" max="8238" width="13.1640625" style="154" customWidth="1"/>
    <col min="8239" max="8239" width="12.5" style="154" customWidth="1"/>
    <col min="8240" max="8244" width="13.1640625" style="154" customWidth="1"/>
    <col min="8245" max="8245" width="8.83203125" style="154"/>
    <col min="8246" max="8246" width="5" style="154" bestFit="1" customWidth="1"/>
    <col min="8247" max="8446" width="8.83203125" style="154"/>
    <col min="8447" max="8447" width="3.5" style="154" customWidth="1"/>
    <col min="8448" max="8448" width="53.33203125" style="154" customWidth="1"/>
    <col min="8449" max="8449" width="20" style="154" customWidth="1"/>
    <col min="8450" max="8450" width="16.1640625" style="154" customWidth="1"/>
    <col min="8451" max="8453" width="12.5" style="154" bestFit="1" customWidth="1"/>
    <col min="8454" max="8462" width="14.33203125" style="154" bestFit="1" customWidth="1"/>
    <col min="8463" max="8463" width="15.33203125" style="154" bestFit="1" customWidth="1"/>
    <col min="8464" max="8464" width="13.1640625" style="154" customWidth="1"/>
    <col min="8465" max="8465" width="20" style="154" customWidth="1"/>
    <col min="8466" max="8466" width="16.1640625" style="154" customWidth="1"/>
    <col min="8467" max="8480" width="13.1640625" style="154" customWidth="1"/>
    <col min="8481" max="8481" width="20" style="154" customWidth="1"/>
    <col min="8482" max="8482" width="16.1640625" style="154" customWidth="1"/>
    <col min="8483" max="8494" width="13.1640625" style="154" customWidth="1"/>
    <col min="8495" max="8495" width="12.5" style="154" customWidth="1"/>
    <col min="8496" max="8500" width="13.1640625" style="154" customWidth="1"/>
    <col min="8501" max="8501" width="8.83203125" style="154"/>
    <col min="8502" max="8502" width="5" style="154" bestFit="1" customWidth="1"/>
    <col min="8503" max="8702" width="8.83203125" style="154"/>
    <col min="8703" max="8703" width="3.5" style="154" customWidth="1"/>
    <col min="8704" max="8704" width="53.33203125" style="154" customWidth="1"/>
    <col min="8705" max="8705" width="20" style="154" customWidth="1"/>
    <col min="8706" max="8706" width="16.1640625" style="154" customWidth="1"/>
    <col min="8707" max="8709" width="12.5" style="154" bestFit="1" customWidth="1"/>
    <col min="8710" max="8718" width="14.33203125" style="154" bestFit="1" customWidth="1"/>
    <col min="8719" max="8719" width="15.33203125" style="154" bestFit="1" customWidth="1"/>
    <col min="8720" max="8720" width="13.1640625" style="154" customWidth="1"/>
    <col min="8721" max="8721" width="20" style="154" customWidth="1"/>
    <col min="8722" max="8722" width="16.1640625" style="154" customWidth="1"/>
    <col min="8723" max="8736" width="13.1640625" style="154" customWidth="1"/>
    <col min="8737" max="8737" width="20" style="154" customWidth="1"/>
    <col min="8738" max="8738" width="16.1640625" style="154" customWidth="1"/>
    <col min="8739" max="8750" width="13.1640625" style="154" customWidth="1"/>
    <col min="8751" max="8751" width="12.5" style="154" customWidth="1"/>
    <col min="8752" max="8756" width="13.1640625" style="154" customWidth="1"/>
    <col min="8757" max="8757" width="8.83203125" style="154"/>
    <col min="8758" max="8758" width="5" style="154" bestFit="1" customWidth="1"/>
    <col min="8759" max="8958" width="8.83203125" style="154"/>
    <col min="8959" max="8959" width="3.5" style="154" customWidth="1"/>
    <col min="8960" max="8960" width="53.33203125" style="154" customWidth="1"/>
    <col min="8961" max="8961" width="20" style="154" customWidth="1"/>
    <col min="8962" max="8962" width="16.1640625" style="154" customWidth="1"/>
    <col min="8963" max="8965" width="12.5" style="154" bestFit="1" customWidth="1"/>
    <col min="8966" max="8974" width="14.33203125" style="154" bestFit="1" customWidth="1"/>
    <col min="8975" max="8975" width="15.33203125" style="154" bestFit="1" customWidth="1"/>
    <col min="8976" max="8976" width="13.1640625" style="154" customWidth="1"/>
    <col min="8977" max="8977" width="20" style="154" customWidth="1"/>
    <col min="8978" max="8978" width="16.1640625" style="154" customWidth="1"/>
    <col min="8979" max="8992" width="13.1640625" style="154" customWidth="1"/>
    <col min="8993" max="8993" width="20" style="154" customWidth="1"/>
    <col min="8994" max="8994" width="16.1640625" style="154" customWidth="1"/>
    <col min="8995" max="9006" width="13.1640625" style="154" customWidth="1"/>
    <col min="9007" max="9007" width="12.5" style="154" customWidth="1"/>
    <col min="9008" max="9012" width="13.1640625" style="154" customWidth="1"/>
    <col min="9013" max="9013" width="8.83203125" style="154"/>
    <col min="9014" max="9014" width="5" style="154" bestFit="1" customWidth="1"/>
    <col min="9015" max="9214" width="8.83203125" style="154"/>
    <col min="9215" max="9215" width="3.5" style="154" customWidth="1"/>
    <col min="9216" max="9216" width="53.33203125" style="154" customWidth="1"/>
    <col min="9217" max="9217" width="20" style="154" customWidth="1"/>
    <col min="9218" max="9218" width="16.1640625" style="154" customWidth="1"/>
    <col min="9219" max="9221" width="12.5" style="154" bestFit="1" customWidth="1"/>
    <col min="9222" max="9230" width="14.33203125" style="154" bestFit="1" customWidth="1"/>
    <col min="9231" max="9231" width="15.33203125" style="154" bestFit="1" customWidth="1"/>
    <col min="9232" max="9232" width="13.1640625" style="154" customWidth="1"/>
    <col min="9233" max="9233" width="20" style="154" customWidth="1"/>
    <col min="9234" max="9234" width="16.1640625" style="154" customWidth="1"/>
    <col min="9235" max="9248" width="13.1640625" style="154" customWidth="1"/>
    <col min="9249" max="9249" width="20" style="154" customWidth="1"/>
    <col min="9250" max="9250" width="16.1640625" style="154" customWidth="1"/>
    <col min="9251" max="9262" width="13.1640625" style="154" customWidth="1"/>
    <col min="9263" max="9263" width="12.5" style="154" customWidth="1"/>
    <col min="9264" max="9268" width="13.1640625" style="154" customWidth="1"/>
    <col min="9269" max="9269" width="8.83203125" style="154"/>
    <col min="9270" max="9270" width="5" style="154" bestFit="1" customWidth="1"/>
    <col min="9271" max="9470" width="8.83203125" style="154"/>
    <col min="9471" max="9471" width="3.5" style="154" customWidth="1"/>
    <col min="9472" max="9472" width="53.33203125" style="154" customWidth="1"/>
    <col min="9473" max="9473" width="20" style="154" customWidth="1"/>
    <col min="9474" max="9474" width="16.1640625" style="154" customWidth="1"/>
    <col min="9475" max="9477" width="12.5" style="154" bestFit="1" customWidth="1"/>
    <col min="9478" max="9486" width="14.33203125" style="154" bestFit="1" customWidth="1"/>
    <col min="9487" max="9487" width="15.33203125" style="154" bestFit="1" customWidth="1"/>
    <col min="9488" max="9488" width="13.1640625" style="154" customWidth="1"/>
    <col min="9489" max="9489" width="20" style="154" customWidth="1"/>
    <col min="9490" max="9490" width="16.1640625" style="154" customWidth="1"/>
    <col min="9491" max="9504" width="13.1640625" style="154" customWidth="1"/>
    <col min="9505" max="9505" width="20" style="154" customWidth="1"/>
    <col min="9506" max="9506" width="16.1640625" style="154" customWidth="1"/>
    <col min="9507" max="9518" width="13.1640625" style="154" customWidth="1"/>
    <col min="9519" max="9519" width="12.5" style="154" customWidth="1"/>
    <col min="9520" max="9524" width="13.1640625" style="154" customWidth="1"/>
    <col min="9525" max="9525" width="8.83203125" style="154"/>
    <col min="9526" max="9526" width="5" style="154" bestFit="1" customWidth="1"/>
    <col min="9527" max="9726" width="8.83203125" style="154"/>
    <col min="9727" max="9727" width="3.5" style="154" customWidth="1"/>
    <col min="9728" max="9728" width="53.33203125" style="154" customWidth="1"/>
    <col min="9729" max="9729" width="20" style="154" customWidth="1"/>
    <col min="9730" max="9730" width="16.1640625" style="154" customWidth="1"/>
    <col min="9731" max="9733" width="12.5" style="154" bestFit="1" customWidth="1"/>
    <col min="9734" max="9742" width="14.33203125" style="154" bestFit="1" customWidth="1"/>
    <col min="9743" max="9743" width="15.33203125" style="154" bestFit="1" customWidth="1"/>
    <col min="9744" max="9744" width="13.1640625" style="154" customWidth="1"/>
    <col min="9745" max="9745" width="20" style="154" customWidth="1"/>
    <col min="9746" max="9746" width="16.1640625" style="154" customWidth="1"/>
    <col min="9747" max="9760" width="13.1640625" style="154" customWidth="1"/>
    <col min="9761" max="9761" width="20" style="154" customWidth="1"/>
    <col min="9762" max="9762" width="16.1640625" style="154" customWidth="1"/>
    <col min="9763" max="9774" width="13.1640625" style="154" customWidth="1"/>
    <col min="9775" max="9775" width="12.5" style="154" customWidth="1"/>
    <col min="9776" max="9780" width="13.1640625" style="154" customWidth="1"/>
    <col min="9781" max="9781" width="8.83203125" style="154"/>
    <col min="9782" max="9782" width="5" style="154" bestFit="1" customWidth="1"/>
    <col min="9783" max="9982" width="8.83203125" style="154"/>
    <col min="9983" max="9983" width="3.5" style="154" customWidth="1"/>
    <col min="9984" max="9984" width="53.33203125" style="154" customWidth="1"/>
    <col min="9985" max="9985" width="20" style="154" customWidth="1"/>
    <col min="9986" max="9986" width="16.1640625" style="154" customWidth="1"/>
    <col min="9987" max="9989" width="12.5" style="154" bestFit="1" customWidth="1"/>
    <col min="9990" max="9998" width="14.33203125" style="154" bestFit="1" customWidth="1"/>
    <col min="9999" max="9999" width="15.33203125" style="154" bestFit="1" customWidth="1"/>
    <col min="10000" max="10000" width="13.1640625" style="154" customWidth="1"/>
    <col min="10001" max="10001" width="20" style="154" customWidth="1"/>
    <col min="10002" max="10002" width="16.1640625" style="154" customWidth="1"/>
    <col min="10003" max="10016" width="13.1640625" style="154" customWidth="1"/>
    <col min="10017" max="10017" width="20" style="154" customWidth="1"/>
    <col min="10018" max="10018" width="16.1640625" style="154" customWidth="1"/>
    <col min="10019" max="10030" width="13.1640625" style="154" customWidth="1"/>
    <col min="10031" max="10031" width="12.5" style="154" customWidth="1"/>
    <col min="10032" max="10036" width="13.1640625" style="154" customWidth="1"/>
    <col min="10037" max="10037" width="8.83203125" style="154"/>
    <col min="10038" max="10038" width="5" style="154" bestFit="1" customWidth="1"/>
    <col min="10039" max="10238" width="8.83203125" style="154"/>
    <col min="10239" max="10239" width="3.5" style="154" customWidth="1"/>
    <col min="10240" max="10240" width="53.33203125" style="154" customWidth="1"/>
    <col min="10241" max="10241" width="20" style="154" customWidth="1"/>
    <col min="10242" max="10242" width="16.1640625" style="154" customWidth="1"/>
    <col min="10243" max="10245" width="12.5" style="154" bestFit="1" customWidth="1"/>
    <col min="10246" max="10254" width="14.33203125" style="154" bestFit="1" customWidth="1"/>
    <col min="10255" max="10255" width="15.33203125" style="154" bestFit="1" customWidth="1"/>
    <col min="10256" max="10256" width="13.1640625" style="154" customWidth="1"/>
    <col min="10257" max="10257" width="20" style="154" customWidth="1"/>
    <col min="10258" max="10258" width="16.1640625" style="154" customWidth="1"/>
    <col min="10259" max="10272" width="13.1640625" style="154" customWidth="1"/>
    <col min="10273" max="10273" width="20" style="154" customWidth="1"/>
    <col min="10274" max="10274" width="16.1640625" style="154" customWidth="1"/>
    <col min="10275" max="10286" width="13.1640625" style="154" customWidth="1"/>
    <col min="10287" max="10287" width="12.5" style="154" customWidth="1"/>
    <col min="10288" max="10292" width="13.1640625" style="154" customWidth="1"/>
    <col min="10293" max="10293" width="8.83203125" style="154"/>
    <col min="10294" max="10294" width="5" style="154" bestFit="1" customWidth="1"/>
    <col min="10295" max="10494" width="8.83203125" style="154"/>
    <col min="10495" max="10495" width="3.5" style="154" customWidth="1"/>
    <col min="10496" max="10496" width="53.33203125" style="154" customWidth="1"/>
    <col min="10497" max="10497" width="20" style="154" customWidth="1"/>
    <col min="10498" max="10498" width="16.1640625" style="154" customWidth="1"/>
    <col min="10499" max="10501" width="12.5" style="154" bestFit="1" customWidth="1"/>
    <col min="10502" max="10510" width="14.33203125" style="154" bestFit="1" customWidth="1"/>
    <col min="10511" max="10511" width="15.33203125" style="154" bestFit="1" customWidth="1"/>
    <col min="10512" max="10512" width="13.1640625" style="154" customWidth="1"/>
    <col min="10513" max="10513" width="20" style="154" customWidth="1"/>
    <col min="10514" max="10514" width="16.1640625" style="154" customWidth="1"/>
    <col min="10515" max="10528" width="13.1640625" style="154" customWidth="1"/>
    <col min="10529" max="10529" width="20" style="154" customWidth="1"/>
    <col min="10530" max="10530" width="16.1640625" style="154" customWidth="1"/>
    <col min="10531" max="10542" width="13.1640625" style="154" customWidth="1"/>
    <col min="10543" max="10543" width="12.5" style="154" customWidth="1"/>
    <col min="10544" max="10548" width="13.1640625" style="154" customWidth="1"/>
    <col min="10549" max="10549" width="8.83203125" style="154"/>
    <col min="10550" max="10550" width="5" style="154" bestFit="1" customWidth="1"/>
    <col min="10551" max="10750" width="8.83203125" style="154"/>
    <col min="10751" max="10751" width="3.5" style="154" customWidth="1"/>
    <col min="10752" max="10752" width="53.33203125" style="154" customWidth="1"/>
    <col min="10753" max="10753" width="20" style="154" customWidth="1"/>
    <col min="10754" max="10754" width="16.1640625" style="154" customWidth="1"/>
    <col min="10755" max="10757" width="12.5" style="154" bestFit="1" customWidth="1"/>
    <col min="10758" max="10766" width="14.33203125" style="154" bestFit="1" customWidth="1"/>
    <col min="10767" max="10767" width="15.33203125" style="154" bestFit="1" customWidth="1"/>
    <col min="10768" max="10768" width="13.1640625" style="154" customWidth="1"/>
    <col min="10769" max="10769" width="20" style="154" customWidth="1"/>
    <col min="10770" max="10770" width="16.1640625" style="154" customWidth="1"/>
    <col min="10771" max="10784" width="13.1640625" style="154" customWidth="1"/>
    <col min="10785" max="10785" width="20" style="154" customWidth="1"/>
    <col min="10786" max="10786" width="16.1640625" style="154" customWidth="1"/>
    <col min="10787" max="10798" width="13.1640625" style="154" customWidth="1"/>
    <col min="10799" max="10799" width="12.5" style="154" customWidth="1"/>
    <col min="10800" max="10804" width="13.1640625" style="154" customWidth="1"/>
    <col min="10805" max="10805" width="8.83203125" style="154"/>
    <col min="10806" max="10806" width="5" style="154" bestFit="1" customWidth="1"/>
    <col min="10807" max="11006" width="8.83203125" style="154"/>
    <col min="11007" max="11007" width="3.5" style="154" customWidth="1"/>
    <col min="11008" max="11008" width="53.33203125" style="154" customWidth="1"/>
    <col min="11009" max="11009" width="20" style="154" customWidth="1"/>
    <col min="11010" max="11010" width="16.1640625" style="154" customWidth="1"/>
    <col min="11011" max="11013" width="12.5" style="154" bestFit="1" customWidth="1"/>
    <col min="11014" max="11022" width="14.33203125" style="154" bestFit="1" customWidth="1"/>
    <col min="11023" max="11023" width="15.33203125" style="154" bestFit="1" customWidth="1"/>
    <col min="11024" max="11024" width="13.1640625" style="154" customWidth="1"/>
    <col min="11025" max="11025" width="20" style="154" customWidth="1"/>
    <col min="11026" max="11026" width="16.1640625" style="154" customWidth="1"/>
    <col min="11027" max="11040" width="13.1640625" style="154" customWidth="1"/>
    <col min="11041" max="11041" width="20" style="154" customWidth="1"/>
    <col min="11042" max="11042" width="16.1640625" style="154" customWidth="1"/>
    <col min="11043" max="11054" width="13.1640625" style="154" customWidth="1"/>
    <col min="11055" max="11055" width="12.5" style="154" customWidth="1"/>
    <col min="11056" max="11060" width="13.1640625" style="154" customWidth="1"/>
    <col min="11061" max="11061" width="8.83203125" style="154"/>
    <col min="11062" max="11062" width="5" style="154" bestFit="1" customWidth="1"/>
    <col min="11063" max="11262" width="8.83203125" style="154"/>
    <col min="11263" max="11263" width="3.5" style="154" customWidth="1"/>
    <col min="11264" max="11264" width="53.33203125" style="154" customWidth="1"/>
    <col min="11265" max="11265" width="20" style="154" customWidth="1"/>
    <col min="11266" max="11266" width="16.1640625" style="154" customWidth="1"/>
    <col min="11267" max="11269" width="12.5" style="154" bestFit="1" customWidth="1"/>
    <col min="11270" max="11278" width="14.33203125" style="154" bestFit="1" customWidth="1"/>
    <col min="11279" max="11279" width="15.33203125" style="154" bestFit="1" customWidth="1"/>
    <col min="11280" max="11280" width="13.1640625" style="154" customWidth="1"/>
    <col min="11281" max="11281" width="20" style="154" customWidth="1"/>
    <col min="11282" max="11282" width="16.1640625" style="154" customWidth="1"/>
    <col min="11283" max="11296" width="13.1640625" style="154" customWidth="1"/>
    <col min="11297" max="11297" width="20" style="154" customWidth="1"/>
    <col min="11298" max="11298" width="16.1640625" style="154" customWidth="1"/>
    <col min="11299" max="11310" width="13.1640625" style="154" customWidth="1"/>
    <col min="11311" max="11311" width="12.5" style="154" customWidth="1"/>
    <col min="11312" max="11316" width="13.1640625" style="154" customWidth="1"/>
    <col min="11317" max="11317" width="8.83203125" style="154"/>
    <col min="11318" max="11318" width="5" style="154" bestFit="1" customWidth="1"/>
    <col min="11319" max="11518" width="8.83203125" style="154"/>
    <col min="11519" max="11519" width="3.5" style="154" customWidth="1"/>
    <col min="11520" max="11520" width="53.33203125" style="154" customWidth="1"/>
    <col min="11521" max="11521" width="20" style="154" customWidth="1"/>
    <col min="11522" max="11522" width="16.1640625" style="154" customWidth="1"/>
    <col min="11523" max="11525" width="12.5" style="154" bestFit="1" customWidth="1"/>
    <col min="11526" max="11534" width="14.33203125" style="154" bestFit="1" customWidth="1"/>
    <col min="11535" max="11535" width="15.33203125" style="154" bestFit="1" customWidth="1"/>
    <col min="11536" max="11536" width="13.1640625" style="154" customWidth="1"/>
    <col min="11537" max="11537" width="20" style="154" customWidth="1"/>
    <col min="11538" max="11538" width="16.1640625" style="154" customWidth="1"/>
    <col min="11539" max="11552" width="13.1640625" style="154" customWidth="1"/>
    <col min="11553" max="11553" width="20" style="154" customWidth="1"/>
    <col min="11554" max="11554" width="16.1640625" style="154" customWidth="1"/>
    <col min="11555" max="11566" width="13.1640625" style="154" customWidth="1"/>
    <col min="11567" max="11567" width="12.5" style="154" customWidth="1"/>
    <col min="11568" max="11572" width="13.1640625" style="154" customWidth="1"/>
    <col min="11573" max="11573" width="8.83203125" style="154"/>
    <col min="11574" max="11574" width="5" style="154" bestFit="1" customWidth="1"/>
    <col min="11575" max="11774" width="8.83203125" style="154"/>
    <col min="11775" max="11775" width="3.5" style="154" customWidth="1"/>
    <col min="11776" max="11776" width="53.33203125" style="154" customWidth="1"/>
    <col min="11777" max="11777" width="20" style="154" customWidth="1"/>
    <col min="11778" max="11778" width="16.1640625" style="154" customWidth="1"/>
    <col min="11779" max="11781" width="12.5" style="154" bestFit="1" customWidth="1"/>
    <col min="11782" max="11790" width="14.33203125" style="154" bestFit="1" customWidth="1"/>
    <col min="11791" max="11791" width="15.33203125" style="154" bestFit="1" customWidth="1"/>
    <col min="11792" max="11792" width="13.1640625" style="154" customWidth="1"/>
    <col min="11793" max="11793" width="20" style="154" customWidth="1"/>
    <col min="11794" max="11794" width="16.1640625" style="154" customWidth="1"/>
    <col min="11795" max="11808" width="13.1640625" style="154" customWidth="1"/>
    <col min="11809" max="11809" width="20" style="154" customWidth="1"/>
    <col min="11810" max="11810" width="16.1640625" style="154" customWidth="1"/>
    <col min="11811" max="11822" width="13.1640625" style="154" customWidth="1"/>
    <col min="11823" max="11823" width="12.5" style="154" customWidth="1"/>
    <col min="11824" max="11828" width="13.1640625" style="154" customWidth="1"/>
    <col min="11829" max="11829" width="8.83203125" style="154"/>
    <col min="11830" max="11830" width="5" style="154" bestFit="1" customWidth="1"/>
    <col min="11831" max="12030" width="8.83203125" style="154"/>
    <col min="12031" max="12031" width="3.5" style="154" customWidth="1"/>
    <col min="12032" max="12032" width="53.33203125" style="154" customWidth="1"/>
    <col min="12033" max="12033" width="20" style="154" customWidth="1"/>
    <col min="12034" max="12034" width="16.1640625" style="154" customWidth="1"/>
    <col min="12035" max="12037" width="12.5" style="154" bestFit="1" customWidth="1"/>
    <col min="12038" max="12046" width="14.33203125" style="154" bestFit="1" customWidth="1"/>
    <col min="12047" max="12047" width="15.33203125" style="154" bestFit="1" customWidth="1"/>
    <col min="12048" max="12048" width="13.1640625" style="154" customWidth="1"/>
    <col min="12049" max="12049" width="20" style="154" customWidth="1"/>
    <col min="12050" max="12050" width="16.1640625" style="154" customWidth="1"/>
    <col min="12051" max="12064" width="13.1640625" style="154" customWidth="1"/>
    <col min="12065" max="12065" width="20" style="154" customWidth="1"/>
    <col min="12066" max="12066" width="16.1640625" style="154" customWidth="1"/>
    <col min="12067" max="12078" width="13.1640625" style="154" customWidth="1"/>
    <col min="12079" max="12079" width="12.5" style="154" customWidth="1"/>
    <col min="12080" max="12084" width="13.1640625" style="154" customWidth="1"/>
    <col min="12085" max="12085" width="8.83203125" style="154"/>
    <col min="12086" max="12086" width="5" style="154" bestFit="1" customWidth="1"/>
    <col min="12087" max="12286" width="8.83203125" style="154"/>
    <col min="12287" max="12287" width="3.5" style="154" customWidth="1"/>
    <col min="12288" max="12288" width="53.33203125" style="154" customWidth="1"/>
    <col min="12289" max="12289" width="20" style="154" customWidth="1"/>
    <col min="12290" max="12290" width="16.1640625" style="154" customWidth="1"/>
    <col min="12291" max="12293" width="12.5" style="154" bestFit="1" customWidth="1"/>
    <col min="12294" max="12302" width="14.33203125" style="154" bestFit="1" customWidth="1"/>
    <col min="12303" max="12303" width="15.33203125" style="154" bestFit="1" customWidth="1"/>
    <col min="12304" max="12304" width="13.1640625" style="154" customWidth="1"/>
    <col min="12305" max="12305" width="20" style="154" customWidth="1"/>
    <col min="12306" max="12306" width="16.1640625" style="154" customWidth="1"/>
    <col min="12307" max="12320" width="13.1640625" style="154" customWidth="1"/>
    <col min="12321" max="12321" width="20" style="154" customWidth="1"/>
    <col min="12322" max="12322" width="16.1640625" style="154" customWidth="1"/>
    <col min="12323" max="12334" width="13.1640625" style="154" customWidth="1"/>
    <col min="12335" max="12335" width="12.5" style="154" customWidth="1"/>
    <col min="12336" max="12340" width="13.1640625" style="154" customWidth="1"/>
    <col min="12341" max="12341" width="8.83203125" style="154"/>
    <col min="12342" max="12342" width="5" style="154" bestFit="1" customWidth="1"/>
    <col min="12343" max="12542" width="8.83203125" style="154"/>
    <col min="12543" max="12543" width="3.5" style="154" customWidth="1"/>
    <col min="12544" max="12544" width="53.33203125" style="154" customWidth="1"/>
    <col min="12545" max="12545" width="20" style="154" customWidth="1"/>
    <col min="12546" max="12546" width="16.1640625" style="154" customWidth="1"/>
    <col min="12547" max="12549" width="12.5" style="154" bestFit="1" customWidth="1"/>
    <col min="12550" max="12558" width="14.33203125" style="154" bestFit="1" customWidth="1"/>
    <col min="12559" max="12559" width="15.33203125" style="154" bestFit="1" customWidth="1"/>
    <col min="12560" max="12560" width="13.1640625" style="154" customWidth="1"/>
    <col min="12561" max="12561" width="20" style="154" customWidth="1"/>
    <col min="12562" max="12562" width="16.1640625" style="154" customWidth="1"/>
    <col min="12563" max="12576" width="13.1640625" style="154" customWidth="1"/>
    <col min="12577" max="12577" width="20" style="154" customWidth="1"/>
    <col min="12578" max="12578" width="16.1640625" style="154" customWidth="1"/>
    <col min="12579" max="12590" width="13.1640625" style="154" customWidth="1"/>
    <col min="12591" max="12591" width="12.5" style="154" customWidth="1"/>
    <col min="12592" max="12596" width="13.1640625" style="154" customWidth="1"/>
    <col min="12597" max="12597" width="8.83203125" style="154"/>
    <col min="12598" max="12598" width="5" style="154" bestFit="1" customWidth="1"/>
    <col min="12599" max="12798" width="8.83203125" style="154"/>
    <col min="12799" max="12799" width="3.5" style="154" customWidth="1"/>
    <col min="12800" max="12800" width="53.33203125" style="154" customWidth="1"/>
    <col min="12801" max="12801" width="20" style="154" customWidth="1"/>
    <col min="12802" max="12802" width="16.1640625" style="154" customWidth="1"/>
    <col min="12803" max="12805" width="12.5" style="154" bestFit="1" customWidth="1"/>
    <col min="12806" max="12814" width="14.33203125" style="154" bestFit="1" customWidth="1"/>
    <col min="12815" max="12815" width="15.33203125" style="154" bestFit="1" customWidth="1"/>
    <col min="12816" max="12816" width="13.1640625" style="154" customWidth="1"/>
    <col min="12817" max="12817" width="20" style="154" customWidth="1"/>
    <col min="12818" max="12818" width="16.1640625" style="154" customWidth="1"/>
    <col min="12819" max="12832" width="13.1640625" style="154" customWidth="1"/>
    <col min="12833" max="12833" width="20" style="154" customWidth="1"/>
    <col min="12834" max="12834" width="16.1640625" style="154" customWidth="1"/>
    <col min="12835" max="12846" width="13.1640625" style="154" customWidth="1"/>
    <col min="12847" max="12847" width="12.5" style="154" customWidth="1"/>
    <col min="12848" max="12852" width="13.1640625" style="154" customWidth="1"/>
    <col min="12853" max="12853" width="8.83203125" style="154"/>
    <col min="12854" max="12854" width="5" style="154" bestFit="1" customWidth="1"/>
    <col min="12855" max="13054" width="8.83203125" style="154"/>
    <col min="13055" max="13055" width="3.5" style="154" customWidth="1"/>
    <col min="13056" max="13056" width="53.33203125" style="154" customWidth="1"/>
    <col min="13057" max="13057" width="20" style="154" customWidth="1"/>
    <col min="13058" max="13058" width="16.1640625" style="154" customWidth="1"/>
    <col min="13059" max="13061" width="12.5" style="154" bestFit="1" customWidth="1"/>
    <col min="13062" max="13070" width="14.33203125" style="154" bestFit="1" customWidth="1"/>
    <col min="13071" max="13071" width="15.33203125" style="154" bestFit="1" customWidth="1"/>
    <col min="13072" max="13072" width="13.1640625" style="154" customWidth="1"/>
    <col min="13073" max="13073" width="20" style="154" customWidth="1"/>
    <col min="13074" max="13074" width="16.1640625" style="154" customWidth="1"/>
    <col min="13075" max="13088" width="13.1640625" style="154" customWidth="1"/>
    <col min="13089" max="13089" width="20" style="154" customWidth="1"/>
    <col min="13090" max="13090" width="16.1640625" style="154" customWidth="1"/>
    <col min="13091" max="13102" width="13.1640625" style="154" customWidth="1"/>
    <col min="13103" max="13103" width="12.5" style="154" customWidth="1"/>
    <col min="13104" max="13108" width="13.1640625" style="154" customWidth="1"/>
    <col min="13109" max="13109" width="8.83203125" style="154"/>
    <col min="13110" max="13110" width="5" style="154" bestFit="1" customWidth="1"/>
    <col min="13111" max="13310" width="8.83203125" style="154"/>
    <col min="13311" max="13311" width="3.5" style="154" customWidth="1"/>
    <col min="13312" max="13312" width="53.33203125" style="154" customWidth="1"/>
    <col min="13313" max="13313" width="20" style="154" customWidth="1"/>
    <col min="13314" max="13314" width="16.1640625" style="154" customWidth="1"/>
    <col min="13315" max="13317" width="12.5" style="154" bestFit="1" customWidth="1"/>
    <col min="13318" max="13326" width="14.33203125" style="154" bestFit="1" customWidth="1"/>
    <col min="13327" max="13327" width="15.33203125" style="154" bestFit="1" customWidth="1"/>
    <col min="13328" max="13328" width="13.1640625" style="154" customWidth="1"/>
    <col min="13329" max="13329" width="20" style="154" customWidth="1"/>
    <col min="13330" max="13330" width="16.1640625" style="154" customWidth="1"/>
    <col min="13331" max="13344" width="13.1640625" style="154" customWidth="1"/>
    <col min="13345" max="13345" width="20" style="154" customWidth="1"/>
    <col min="13346" max="13346" width="16.1640625" style="154" customWidth="1"/>
    <col min="13347" max="13358" width="13.1640625" style="154" customWidth="1"/>
    <col min="13359" max="13359" width="12.5" style="154" customWidth="1"/>
    <col min="13360" max="13364" width="13.1640625" style="154" customWidth="1"/>
    <col min="13365" max="13365" width="8.83203125" style="154"/>
    <col min="13366" max="13366" width="5" style="154" bestFit="1" customWidth="1"/>
    <col min="13367" max="13566" width="8.83203125" style="154"/>
    <col min="13567" max="13567" width="3.5" style="154" customWidth="1"/>
    <col min="13568" max="13568" width="53.33203125" style="154" customWidth="1"/>
    <col min="13569" max="13569" width="20" style="154" customWidth="1"/>
    <col min="13570" max="13570" width="16.1640625" style="154" customWidth="1"/>
    <col min="13571" max="13573" width="12.5" style="154" bestFit="1" customWidth="1"/>
    <col min="13574" max="13582" width="14.33203125" style="154" bestFit="1" customWidth="1"/>
    <col min="13583" max="13583" width="15.33203125" style="154" bestFit="1" customWidth="1"/>
    <col min="13584" max="13584" width="13.1640625" style="154" customWidth="1"/>
    <col min="13585" max="13585" width="20" style="154" customWidth="1"/>
    <col min="13586" max="13586" width="16.1640625" style="154" customWidth="1"/>
    <col min="13587" max="13600" width="13.1640625" style="154" customWidth="1"/>
    <col min="13601" max="13601" width="20" style="154" customWidth="1"/>
    <col min="13602" max="13602" width="16.1640625" style="154" customWidth="1"/>
    <col min="13603" max="13614" width="13.1640625" style="154" customWidth="1"/>
    <col min="13615" max="13615" width="12.5" style="154" customWidth="1"/>
    <col min="13616" max="13620" width="13.1640625" style="154" customWidth="1"/>
    <col min="13621" max="13621" width="8.83203125" style="154"/>
    <col min="13622" max="13622" width="5" style="154" bestFit="1" customWidth="1"/>
    <col min="13623" max="13822" width="8.83203125" style="154"/>
    <col min="13823" max="13823" width="3.5" style="154" customWidth="1"/>
    <col min="13824" max="13824" width="53.33203125" style="154" customWidth="1"/>
    <col min="13825" max="13825" width="20" style="154" customWidth="1"/>
    <col min="13826" max="13826" width="16.1640625" style="154" customWidth="1"/>
    <col min="13827" max="13829" width="12.5" style="154" bestFit="1" customWidth="1"/>
    <col min="13830" max="13838" width="14.33203125" style="154" bestFit="1" customWidth="1"/>
    <col min="13839" max="13839" width="15.33203125" style="154" bestFit="1" customWidth="1"/>
    <col min="13840" max="13840" width="13.1640625" style="154" customWidth="1"/>
    <col min="13841" max="13841" width="20" style="154" customWidth="1"/>
    <col min="13842" max="13842" width="16.1640625" style="154" customWidth="1"/>
    <col min="13843" max="13856" width="13.1640625" style="154" customWidth="1"/>
    <col min="13857" max="13857" width="20" style="154" customWidth="1"/>
    <col min="13858" max="13858" width="16.1640625" style="154" customWidth="1"/>
    <col min="13859" max="13870" width="13.1640625" style="154" customWidth="1"/>
    <col min="13871" max="13871" width="12.5" style="154" customWidth="1"/>
    <col min="13872" max="13876" width="13.1640625" style="154" customWidth="1"/>
    <col min="13877" max="13877" width="8.83203125" style="154"/>
    <col min="13878" max="13878" width="5" style="154" bestFit="1" customWidth="1"/>
    <col min="13879" max="14078" width="8.83203125" style="154"/>
    <col min="14079" max="14079" width="3.5" style="154" customWidth="1"/>
    <col min="14080" max="14080" width="53.33203125" style="154" customWidth="1"/>
    <col min="14081" max="14081" width="20" style="154" customWidth="1"/>
    <col min="14082" max="14082" width="16.1640625" style="154" customWidth="1"/>
    <col min="14083" max="14085" width="12.5" style="154" bestFit="1" customWidth="1"/>
    <col min="14086" max="14094" width="14.33203125" style="154" bestFit="1" customWidth="1"/>
    <col min="14095" max="14095" width="15.33203125" style="154" bestFit="1" customWidth="1"/>
    <col min="14096" max="14096" width="13.1640625" style="154" customWidth="1"/>
    <col min="14097" max="14097" width="20" style="154" customWidth="1"/>
    <col min="14098" max="14098" width="16.1640625" style="154" customWidth="1"/>
    <col min="14099" max="14112" width="13.1640625" style="154" customWidth="1"/>
    <col min="14113" max="14113" width="20" style="154" customWidth="1"/>
    <col min="14114" max="14114" width="16.1640625" style="154" customWidth="1"/>
    <col min="14115" max="14126" width="13.1640625" style="154" customWidth="1"/>
    <col min="14127" max="14127" width="12.5" style="154" customWidth="1"/>
    <col min="14128" max="14132" width="13.1640625" style="154" customWidth="1"/>
    <col min="14133" max="14133" width="8.83203125" style="154"/>
    <col min="14134" max="14134" width="5" style="154" bestFit="1" customWidth="1"/>
    <col min="14135" max="14334" width="8.83203125" style="154"/>
    <col min="14335" max="14335" width="3.5" style="154" customWidth="1"/>
    <col min="14336" max="14336" width="53.33203125" style="154" customWidth="1"/>
    <col min="14337" max="14337" width="20" style="154" customWidth="1"/>
    <col min="14338" max="14338" width="16.1640625" style="154" customWidth="1"/>
    <col min="14339" max="14341" width="12.5" style="154" bestFit="1" customWidth="1"/>
    <col min="14342" max="14350" width="14.33203125" style="154" bestFit="1" customWidth="1"/>
    <col min="14351" max="14351" width="15.33203125" style="154" bestFit="1" customWidth="1"/>
    <col min="14352" max="14352" width="13.1640625" style="154" customWidth="1"/>
    <col min="14353" max="14353" width="20" style="154" customWidth="1"/>
    <col min="14354" max="14354" width="16.1640625" style="154" customWidth="1"/>
    <col min="14355" max="14368" width="13.1640625" style="154" customWidth="1"/>
    <col min="14369" max="14369" width="20" style="154" customWidth="1"/>
    <col min="14370" max="14370" width="16.1640625" style="154" customWidth="1"/>
    <col min="14371" max="14382" width="13.1640625" style="154" customWidth="1"/>
    <col min="14383" max="14383" width="12.5" style="154" customWidth="1"/>
    <col min="14384" max="14388" width="13.1640625" style="154" customWidth="1"/>
    <col min="14389" max="14389" width="8.83203125" style="154"/>
    <col min="14390" max="14390" width="5" style="154" bestFit="1" customWidth="1"/>
    <col min="14391" max="14590" width="8.83203125" style="154"/>
    <col min="14591" max="14591" width="3.5" style="154" customWidth="1"/>
    <col min="14592" max="14592" width="53.33203125" style="154" customWidth="1"/>
    <col min="14593" max="14593" width="20" style="154" customWidth="1"/>
    <col min="14594" max="14594" width="16.1640625" style="154" customWidth="1"/>
    <col min="14595" max="14597" width="12.5" style="154" bestFit="1" customWidth="1"/>
    <col min="14598" max="14606" width="14.33203125" style="154" bestFit="1" customWidth="1"/>
    <col min="14607" max="14607" width="15.33203125" style="154" bestFit="1" customWidth="1"/>
    <col min="14608" max="14608" width="13.1640625" style="154" customWidth="1"/>
    <col min="14609" max="14609" width="20" style="154" customWidth="1"/>
    <col min="14610" max="14610" width="16.1640625" style="154" customWidth="1"/>
    <col min="14611" max="14624" width="13.1640625" style="154" customWidth="1"/>
    <col min="14625" max="14625" width="20" style="154" customWidth="1"/>
    <col min="14626" max="14626" width="16.1640625" style="154" customWidth="1"/>
    <col min="14627" max="14638" width="13.1640625" style="154" customWidth="1"/>
    <col min="14639" max="14639" width="12.5" style="154" customWidth="1"/>
    <col min="14640" max="14644" width="13.1640625" style="154" customWidth="1"/>
    <col min="14645" max="14645" width="8.83203125" style="154"/>
    <col min="14646" max="14646" width="5" style="154" bestFit="1" customWidth="1"/>
    <col min="14647" max="14846" width="8.83203125" style="154"/>
    <col min="14847" max="14847" width="3.5" style="154" customWidth="1"/>
    <col min="14848" max="14848" width="53.33203125" style="154" customWidth="1"/>
    <col min="14849" max="14849" width="20" style="154" customWidth="1"/>
    <col min="14850" max="14850" width="16.1640625" style="154" customWidth="1"/>
    <col min="14851" max="14853" width="12.5" style="154" bestFit="1" customWidth="1"/>
    <col min="14854" max="14862" width="14.33203125" style="154" bestFit="1" customWidth="1"/>
    <col min="14863" max="14863" width="15.33203125" style="154" bestFit="1" customWidth="1"/>
    <col min="14864" max="14864" width="13.1640625" style="154" customWidth="1"/>
    <col min="14865" max="14865" width="20" style="154" customWidth="1"/>
    <col min="14866" max="14866" width="16.1640625" style="154" customWidth="1"/>
    <col min="14867" max="14880" width="13.1640625" style="154" customWidth="1"/>
    <col min="14881" max="14881" width="20" style="154" customWidth="1"/>
    <col min="14882" max="14882" width="16.1640625" style="154" customWidth="1"/>
    <col min="14883" max="14894" width="13.1640625" style="154" customWidth="1"/>
    <col min="14895" max="14895" width="12.5" style="154" customWidth="1"/>
    <col min="14896" max="14900" width="13.1640625" style="154" customWidth="1"/>
    <col min="14901" max="14901" width="8.83203125" style="154"/>
    <col min="14902" max="14902" width="5" style="154" bestFit="1" customWidth="1"/>
    <col min="14903" max="15102" width="8.83203125" style="154"/>
    <col min="15103" max="15103" width="3.5" style="154" customWidth="1"/>
    <col min="15104" max="15104" width="53.33203125" style="154" customWidth="1"/>
    <col min="15105" max="15105" width="20" style="154" customWidth="1"/>
    <col min="15106" max="15106" width="16.1640625" style="154" customWidth="1"/>
    <col min="15107" max="15109" width="12.5" style="154" bestFit="1" customWidth="1"/>
    <col min="15110" max="15118" width="14.33203125" style="154" bestFit="1" customWidth="1"/>
    <col min="15119" max="15119" width="15.33203125" style="154" bestFit="1" customWidth="1"/>
    <col min="15120" max="15120" width="13.1640625" style="154" customWidth="1"/>
    <col min="15121" max="15121" width="20" style="154" customWidth="1"/>
    <col min="15122" max="15122" width="16.1640625" style="154" customWidth="1"/>
    <col min="15123" max="15136" width="13.1640625" style="154" customWidth="1"/>
    <col min="15137" max="15137" width="20" style="154" customWidth="1"/>
    <col min="15138" max="15138" width="16.1640625" style="154" customWidth="1"/>
    <col min="15139" max="15150" width="13.1640625" style="154" customWidth="1"/>
    <col min="15151" max="15151" width="12.5" style="154" customWidth="1"/>
    <col min="15152" max="15156" width="13.1640625" style="154" customWidth="1"/>
    <col min="15157" max="15157" width="8.83203125" style="154"/>
    <col min="15158" max="15158" width="5" style="154" bestFit="1" customWidth="1"/>
    <col min="15159" max="15358" width="8.83203125" style="154"/>
    <col min="15359" max="15359" width="3.5" style="154" customWidth="1"/>
    <col min="15360" max="15360" width="53.33203125" style="154" customWidth="1"/>
    <col min="15361" max="15361" width="20" style="154" customWidth="1"/>
    <col min="15362" max="15362" width="16.1640625" style="154" customWidth="1"/>
    <col min="15363" max="15365" width="12.5" style="154" bestFit="1" customWidth="1"/>
    <col min="15366" max="15374" width="14.33203125" style="154" bestFit="1" customWidth="1"/>
    <col min="15375" max="15375" width="15.33203125" style="154" bestFit="1" customWidth="1"/>
    <col min="15376" max="15376" width="13.1640625" style="154" customWidth="1"/>
    <col min="15377" max="15377" width="20" style="154" customWidth="1"/>
    <col min="15378" max="15378" width="16.1640625" style="154" customWidth="1"/>
    <col min="15379" max="15392" width="13.1640625" style="154" customWidth="1"/>
    <col min="15393" max="15393" width="20" style="154" customWidth="1"/>
    <col min="15394" max="15394" width="16.1640625" style="154" customWidth="1"/>
    <col min="15395" max="15406" width="13.1640625" style="154" customWidth="1"/>
    <col min="15407" max="15407" width="12.5" style="154" customWidth="1"/>
    <col min="15408" max="15412" width="13.1640625" style="154" customWidth="1"/>
    <col min="15413" max="15413" width="8.83203125" style="154"/>
    <col min="15414" max="15414" width="5" style="154" bestFit="1" customWidth="1"/>
    <col min="15415" max="15614" width="8.83203125" style="154"/>
    <col min="15615" max="15615" width="3.5" style="154" customWidth="1"/>
    <col min="15616" max="15616" width="53.33203125" style="154" customWidth="1"/>
    <col min="15617" max="15617" width="20" style="154" customWidth="1"/>
    <col min="15618" max="15618" width="16.1640625" style="154" customWidth="1"/>
    <col min="15619" max="15621" width="12.5" style="154" bestFit="1" customWidth="1"/>
    <col min="15622" max="15630" width="14.33203125" style="154" bestFit="1" customWidth="1"/>
    <col min="15631" max="15631" width="15.33203125" style="154" bestFit="1" customWidth="1"/>
    <col min="15632" max="15632" width="13.1640625" style="154" customWidth="1"/>
    <col min="15633" max="15633" width="20" style="154" customWidth="1"/>
    <col min="15634" max="15634" width="16.1640625" style="154" customWidth="1"/>
    <col min="15635" max="15648" width="13.1640625" style="154" customWidth="1"/>
    <col min="15649" max="15649" width="20" style="154" customWidth="1"/>
    <col min="15650" max="15650" width="16.1640625" style="154" customWidth="1"/>
    <col min="15651" max="15662" width="13.1640625" style="154" customWidth="1"/>
    <col min="15663" max="15663" width="12.5" style="154" customWidth="1"/>
    <col min="15664" max="15668" width="13.1640625" style="154" customWidth="1"/>
    <col min="15669" max="15669" width="8.83203125" style="154"/>
    <col min="15670" max="15670" width="5" style="154" bestFit="1" customWidth="1"/>
    <col min="15671" max="15870" width="8.83203125" style="154"/>
    <col min="15871" max="15871" width="3.5" style="154" customWidth="1"/>
    <col min="15872" max="15872" width="53.33203125" style="154" customWidth="1"/>
    <col min="15873" max="15873" width="20" style="154" customWidth="1"/>
    <col min="15874" max="15874" width="16.1640625" style="154" customWidth="1"/>
    <col min="15875" max="15877" width="12.5" style="154" bestFit="1" customWidth="1"/>
    <col min="15878" max="15886" width="14.33203125" style="154" bestFit="1" customWidth="1"/>
    <col min="15887" max="15887" width="15.33203125" style="154" bestFit="1" customWidth="1"/>
    <col min="15888" max="15888" width="13.1640625" style="154" customWidth="1"/>
    <col min="15889" max="15889" width="20" style="154" customWidth="1"/>
    <col min="15890" max="15890" width="16.1640625" style="154" customWidth="1"/>
    <col min="15891" max="15904" width="13.1640625" style="154" customWidth="1"/>
    <col min="15905" max="15905" width="20" style="154" customWidth="1"/>
    <col min="15906" max="15906" width="16.1640625" style="154" customWidth="1"/>
    <col min="15907" max="15918" width="13.1640625" style="154" customWidth="1"/>
    <col min="15919" max="15919" width="12.5" style="154" customWidth="1"/>
    <col min="15920" max="15924" width="13.1640625" style="154" customWidth="1"/>
    <col min="15925" max="15925" width="8.83203125" style="154"/>
    <col min="15926" max="15926" width="5" style="154" bestFit="1" customWidth="1"/>
    <col min="15927" max="16126" width="8.83203125" style="154"/>
    <col min="16127" max="16127" width="3.5" style="154" customWidth="1"/>
    <col min="16128" max="16128" width="53.33203125" style="154" customWidth="1"/>
    <col min="16129" max="16129" width="20" style="154" customWidth="1"/>
    <col min="16130" max="16130" width="16.1640625" style="154" customWidth="1"/>
    <col min="16131" max="16133" width="12.5" style="154" bestFit="1" customWidth="1"/>
    <col min="16134" max="16142" width="14.33203125" style="154" bestFit="1" customWidth="1"/>
    <col min="16143" max="16143" width="15.33203125" style="154" bestFit="1" customWidth="1"/>
    <col min="16144" max="16144" width="13.1640625" style="154" customWidth="1"/>
    <col min="16145" max="16145" width="20" style="154" customWidth="1"/>
    <col min="16146" max="16146" width="16.1640625" style="154" customWidth="1"/>
    <col min="16147" max="16160" width="13.1640625" style="154" customWidth="1"/>
    <col min="16161" max="16161" width="20" style="154" customWidth="1"/>
    <col min="16162" max="16162" width="16.1640625" style="154" customWidth="1"/>
    <col min="16163" max="16174" width="13.1640625" style="154" customWidth="1"/>
    <col min="16175" max="16175" width="12.5" style="154" customWidth="1"/>
    <col min="16176" max="16180" width="13.1640625" style="154" customWidth="1"/>
    <col min="16181" max="16181" width="8.83203125" style="154"/>
    <col min="16182" max="16182" width="5" style="154" bestFit="1" customWidth="1"/>
    <col min="16183" max="16384" width="8.83203125" style="154"/>
  </cols>
  <sheetData>
    <row r="1" spans="1:154">
      <c r="A1" s="151"/>
      <c r="B1" s="152"/>
      <c r="C1" s="153"/>
      <c r="D1" s="153"/>
      <c r="E1" s="153"/>
      <c r="F1" s="153"/>
      <c r="G1" s="153"/>
      <c r="H1" s="304"/>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213"/>
      <c r="AV1" s="205"/>
      <c r="AW1" s="205"/>
      <c r="AX1" s="205"/>
      <c r="AY1" s="206"/>
      <c r="BA1" s="206"/>
      <c r="BB1" s="206"/>
    </row>
    <row r="2" spans="1:154" s="220" customFormat="1" ht="17">
      <c r="A2" s="249" t="s">
        <v>168</v>
      </c>
      <c r="B2" s="217" t="s">
        <v>11</v>
      </c>
      <c r="C2" s="215" t="s">
        <v>16</v>
      </c>
      <c r="D2" s="215" t="s">
        <v>17</v>
      </c>
      <c r="E2" s="215" t="s">
        <v>18</v>
      </c>
      <c r="F2" s="215" t="s">
        <v>19</v>
      </c>
      <c r="G2" s="215" t="s">
        <v>20</v>
      </c>
      <c r="H2" s="215" t="s">
        <v>143</v>
      </c>
      <c r="I2" s="215" t="s">
        <v>144</v>
      </c>
      <c r="J2" s="215" t="s">
        <v>21</v>
      </c>
      <c r="K2" s="215" t="s">
        <v>145</v>
      </c>
      <c r="L2" s="215" t="s">
        <v>22</v>
      </c>
      <c r="M2" s="215" t="s">
        <v>23</v>
      </c>
      <c r="N2" s="215" t="s">
        <v>24</v>
      </c>
      <c r="O2" s="216" t="s">
        <v>1</v>
      </c>
      <c r="P2" s="213"/>
      <c r="Q2" s="283" t="str">
        <f t="shared" ref="Q2:Q10" si="0">A2</f>
        <v xml:space="preserve">Number of hours sold </v>
      </c>
      <c r="R2" s="218" t="s">
        <v>16</v>
      </c>
      <c r="S2" s="218" t="s">
        <v>17</v>
      </c>
      <c r="T2" s="218" t="s">
        <v>18</v>
      </c>
      <c r="U2" s="218" t="s">
        <v>19</v>
      </c>
      <c r="V2" s="218" t="s">
        <v>20</v>
      </c>
      <c r="W2" s="218" t="s">
        <v>143</v>
      </c>
      <c r="X2" s="218" t="s">
        <v>144</v>
      </c>
      <c r="Y2" s="218" t="s">
        <v>21</v>
      </c>
      <c r="Z2" s="218" t="s">
        <v>145</v>
      </c>
      <c r="AA2" s="218" t="s">
        <v>22</v>
      </c>
      <c r="AB2" s="218" t="s">
        <v>23</v>
      </c>
      <c r="AC2" s="218" t="s">
        <v>24</v>
      </c>
      <c r="AD2" s="219" t="s">
        <v>2</v>
      </c>
      <c r="AE2" s="213"/>
      <c r="AF2" s="283" t="str">
        <f t="shared" ref="AF2:AF10" si="1">Q2</f>
        <v xml:space="preserve">Number of hours sold </v>
      </c>
      <c r="AG2" s="218" t="s">
        <v>16</v>
      </c>
      <c r="AH2" s="218" t="s">
        <v>17</v>
      </c>
      <c r="AI2" s="218" t="s">
        <v>18</v>
      </c>
      <c r="AJ2" s="218" t="s">
        <v>19</v>
      </c>
      <c r="AK2" s="218" t="s">
        <v>20</v>
      </c>
      <c r="AL2" s="218" t="s">
        <v>143</v>
      </c>
      <c r="AM2" s="218" t="s">
        <v>144</v>
      </c>
      <c r="AN2" s="218" t="s">
        <v>21</v>
      </c>
      <c r="AO2" s="218" t="s">
        <v>145</v>
      </c>
      <c r="AP2" s="218" t="s">
        <v>22</v>
      </c>
      <c r="AQ2" s="218" t="s">
        <v>23</v>
      </c>
      <c r="AR2" s="218" t="s">
        <v>24</v>
      </c>
      <c r="AS2" s="219" t="s">
        <v>3</v>
      </c>
      <c r="AT2" s="213"/>
      <c r="AU2" s="207"/>
      <c r="AV2" s="205"/>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row>
    <row r="3" spans="1:154" s="224" customFormat="1" ht="17">
      <c r="A3" s="251" t="s">
        <v>116</v>
      </c>
      <c r="B3" s="252">
        <v>0.7</v>
      </c>
      <c r="C3" s="253">
        <f>C25*B3</f>
        <v>112</v>
      </c>
      <c r="D3" s="253">
        <f>D25*B3</f>
        <v>190.39999999999998</v>
      </c>
      <c r="E3" s="253">
        <f>E25*B3</f>
        <v>268.79999999999995</v>
      </c>
      <c r="F3" s="253">
        <f>F25*B3</f>
        <v>347.2</v>
      </c>
      <c r="G3" s="253">
        <f>G25*B3</f>
        <v>425.59999999999997</v>
      </c>
      <c r="H3" s="253">
        <f>H25*B3</f>
        <v>503.99999999999994</v>
      </c>
      <c r="I3" s="253">
        <f>I25*B3</f>
        <v>582.4</v>
      </c>
      <c r="J3" s="253">
        <f>J25*B3</f>
        <v>660.8</v>
      </c>
      <c r="K3" s="253">
        <f>K25*B3</f>
        <v>739.19999999999993</v>
      </c>
      <c r="L3" s="253">
        <f>L25*B3</f>
        <v>817.59999999999991</v>
      </c>
      <c r="M3" s="253">
        <f>M25*B3</f>
        <v>896</v>
      </c>
      <c r="N3" s="253">
        <f>N25*B3</f>
        <v>974.4</v>
      </c>
      <c r="O3" s="254">
        <f>SUM(C3:N3)</f>
        <v>6518.4</v>
      </c>
      <c r="P3" s="213"/>
      <c r="Q3" s="284" t="str">
        <f t="shared" si="0"/>
        <v xml:space="preserve">Private Clients </v>
      </c>
      <c r="R3" s="253">
        <f>R25*B3</f>
        <v>1052.8</v>
      </c>
      <c r="S3" s="253">
        <f>S25*B3</f>
        <v>1131.1999999999998</v>
      </c>
      <c r="T3" s="253">
        <f>T25*B3</f>
        <v>1209.5999999999999</v>
      </c>
      <c r="U3" s="253">
        <f>U25*B3</f>
        <v>1288</v>
      </c>
      <c r="V3" s="253">
        <f>V25*B3</f>
        <v>1366.3999999999999</v>
      </c>
      <c r="W3" s="253">
        <f>W25*B3</f>
        <v>1444.8</v>
      </c>
      <c r="X3" s="253">
        <f>X25*B3</f>
        <v>1523.1999999999998</v>
      </c>
      <c r="Y3" s="253">
        <f>Y25*B3</f>
        <v>1601.6</v>
      </c>
      <c r="Z3" s="253">
        <f>Z25*B3</f>
        <v>1680</v>
      </c>
      <c r="AA3" s="253">
        <f>AA25*B3</f>
        <v>1758.3999999999999</v>
      </c>
      <c r="AB3" s="253">
        <f>AB25*B3</f>
        <v>1836.8</v>
      </c>
      <c r="AC3" s="253">
        <f>AC25*B3</f>
        <v>1915.1999999999998</v>
      </c>
      <c r="AD3" s="260">
        <f t="shared" ref="AD3:AD9" si="2">SUM(R3:AC3)</f>
        <v>17808</v>
      </c>
      <c r="AE3" s="213"/>
      <c r="AF3" s="284" t="str">
        <f t="shared" si="1"/>
        <v xml:space="preserve">Private Clients </v>
      </c>
      <c r="AG3" s="253">
        <f>AG25*B3</f>
        <v>1993.6</v>
      </c>
      <c r="AH3" s="253">
        <f>AH25*B3</f>
        <v>2072</v>
      </c>
      <c r="AI3" s="253">
        <f>AI25*B3</f>
        <v>2150.3999999999996</v>
      </c>
      <c r="AJ3" s="253">
        <f>AJ25*B3</f>
        <v>2228.7999999999997</v>
      </c>
      <c r="AK3" s="253">
        <f>AK25*B3</f>
        <v>2307.1999999999998</v>
      </c>
      <c r="AL3" s="253">
        <f>AL25*B3</f>
        <v>2385.6</v>
      </c>
      <c r="AM3" s="253">
        <f>AM25*B3</f>
        <v>2464</v>
      </c>
      <c r="AN3" s="253">
        <f>AN25*B3</f>
        <v>2542.3999999999996</v>
      </c>
      <c r="AO3" s="253">
        <f>AO25*B3</f>
        <v>2620.7999999999997</v>
      </c>
      <c r="AP3" s="253">
        <f>AP25*B3</f>
        <v>2699.2</v>
      </c>
      <c r="AQ3" s="253">
        <f>AQ25*B3</f>
        <v>2777.6</v>
      </c>
      <c r="AR3" s="253">
        <f>AR25*B3</f>
        <v>2856</v>
      </c>
      <c r="AS3" s="260">
        <f>SUM(AG3:AR3)</f>
        <v>29097.599999999999</v>
      </c>
      <c r="AT3" s="213"/>
      <c r="AU3" s="208"/>
      <c r="AV3" s="205"/>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row>
    <row r="4" spans="1:154" s="224" customFormat="1" ht="17">
      <c r="A4" s="251" t="s">
        <v>121</v>
      </c>
      <c r="B4" s="252">
        <v>0.18</v>
      </c>
      <c r="C4" s="253">
        <f>C25*B4</f>
        <v>28.799999999999997</v>
      </c>
      <c r="D4" s="253">
        <f>D25*B4</f>
        <v>48.96</v>
      </c>
      <c r="E4" s="253">
        <f>E25*B4</f>
        <v>69.12</v>
      </c>
      <c r="F4" s="253">
        <f>F25*B4</f>
        <v>89.28</v>
      </c>
      <c r="G4" s="253">
        <f>G25*B4</f>
        <v>109.44</v>
      </c>
      <c r="H4" s="253">
        <f>H25*B4</f>
        <v>129.6</v>
      </c>
      <c r="I4" s="253">
        <f>I25*B4</f>
        <v>149.76</v>
      </c>
      <c r="J4" s="253">
        <f>J25*B4</f>
        <v>169.92</v>
      </c>
      <c r="K4" s="253">
        <f>K25*B4</f>
        <v>190.07999999999998</v>
      </c>
      <c r="L4" s="253">
        <f>L25*B4</f>
        <v>210.23999999999998</v>
      </c>
      <c r="M4" s="253">
        <f>M25*B4</f>
        <v>230.39999999999998</v>
      </c>
      <c r="N4" s="253">
        <f>N25*B4</f>
        <v>250.56</v>
      </c>
      <c r="O4" s="254">
        <f>SUM(C4:N4)</f>
        <v>1676.1599999999999</v>
      </c>
      <c r="P4" s="213"/>
      <c r="Q4" s="284" t="str">
        <f t="shared" si="0"/>
        <v>Private Clients +25%</v>
      </c>
      <c r="R4" s="253">
        <f>R25*B4</f>
        <v>270.71999999999997</v>
      </c>
      <c r="S4" s="253">
        <f>S25*B4</f>
        <v>290.88</v>
      </c>
      <c r="T4" s="253">
        <f>T25*B4</f>
        <v>311.03999999999996</v>
      </c>
      <c r="U4" s="253">
        <f>U25*B4</f>
        <v>331.2</v>
      </c>
      <c r="V4" s="253">
        <f>V25*B4</f>
        <v>351.36</v>
      </c>
      <c r="W4" s="253">
        <f>W25*B4</f>
        <v>371.52</v>
      </c>
      <c r="X4" s="253">
        <f>X25*B4</f>
        <v>391.68</v>
      </c>
      <c r="Y4" s="253">
        <f>Y25*B4</f>
        <v>411.84</v>
      </c>
      <c r="Z4" s="253">
        <f>Z25*B4</f>
        <v>432</v>
      </c>
      <c r="AA4" s="253">
        <f>AA25*B4</f>
        <v>452.15999999999997</v>
      </c>
      <c r="AB4" s="253">
        <f>AB25*B4</f>
        <v>472.32</v>
      </c>
      <c r="AC4" s="253">
        <f>AC25*B4</f>
        <v>492.47999999999996</v>
      </c>
      <c r="AD4" s="260">
        <f>SUM(R4:AC4)</f>
        <v>4579.2</v>
      </c>
      <c r="AE4" s="213"/>
      <c r="AF4" s="284" t="str">
        <f t="shared" si="1"/>
        <v>Private Clients +25%</v>
      </c>
      <c r="AG4" s="253">
        <f>AG25*B4</f>
        <v>512.64</v>
      </c>
      <c r="AH4" s="253">
        <f>AH25*B4</f>
        <v>532.79999999999995</v>
      </c>
      <c r="AI4" s="253">
        <f>AI25*B4</f>
        <v>552.96</v>
      </c>
      <c r="AJ4" s="253">
        <f>AJ25*B4</f>
        <v>573.12</v>
      </c>
      <c r="AK4" s="253">
        <f>AK25*B4</f>
        <v>593.28</v>
      </c>
      <c r="AL4" s="253">
        <f>AL25*B4</f>
        <v>613.43999999999994</v>
      </c>
      <c r="AM4" s="253">
        <f>AM25*B4</f>
        <v>633.6</v>
      </c>
      <c r="AN4" s="253">
        <f>AN25*B4</f>
        <v>653.76</v>
      </c>
      <c r="AO4" s="253">
        <f>AO25*B4</f>
        <v>673.92</v>
      </c>
      <c r="AP4" s="253">
        <f>AP25*B4</f>
        <v>694.07999999999993</v>
      </c>
      <c r="AQ4" s="253">
        <f>AQ25*B4</f>
        <v>714.24</v>
      </c>
      <c r="AR4" s="253">
        <f>AR25*B4</f>
        <v>734.4</v>
      </c>
      <c r="AS4" s="260">
        <f>SUM(AG4:AR4)</f>
        <v>7482.24</v>
      </c>
      <c r="AT4" s="213"/>
      <c r="AU4" s="208"/>
      <c r="AV4" s="205"/>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row>
    <row r="5" spans="1:154" s="224" customFormat="1" ht="17">
      <c r="A5" s="251" t="s">
        <v>119</v>
      </c>
      <c r="B5" s="252">
        <v>0.12</v>
      </c>
      <c r="C5" s="253">
        <f>C25*B5</f>
        <v>19.2</v>
      </c>
      <c r="D5" s="253">
        <f>D25*B5</f>
        <v>32.64</v>
      </c>
      <c r="E5" s="253">
        <f>E25*B5</f>
        <v>46.08</v>
      </c>
      <c r="F5" s="253">
        <f>F25*B5</f>
        <v>59.519999999999996</v>
      </c>
      <c r="G5" s="253">
        <f>G25*B5</f>
        <v>72.959999999999994</v>
      </c>
      <c r="H5" s="253">
        <f>H25*B5</f>
        <v>86.399999999999991</v>
      </c>
      <c r="I5" s="253">
        <f>I25*B5</f>
        <v>99.84</v>
      </c>
      <c r="J5" s="253">
        <f>J25*B5</f>
        <v>113.28</v>
      </c>
      <c r="K5" s="253">
        <f>K25*B5</f>
        <v>126.72</v>
      </c>
      <c r="L5" s="253">
        <f>L25*B5</f>
        <v>140.16</v>
      </c>
      <c r="M5" s="253">
        <f>M25*B5</f>
        <v>153.6</v>
      </c>
      <c r="N5" s="253">
        <f>N25*B5</f>
        <v>167.04</v>
      </c>
      <c r="O5" s="254">
        <f>SUM(C5:N5)</f>
        <v>1117.44</v>
      </c>
      <c r="P5" s="213"/>
      <c r="Q5" s="284" t="str">
        <f t="shared" si="0"/>
        <v>Private Clients +50%</v>
      </c>
      <c r="R5" s="253">
        <f>R25*B5</f>
        <v>180.48</v>
      </c>
      <c r="S5" s="253">
        <f>S25*B5</f>
        <v>193.92</v>
      </c>
      <c r="T5" s="253">
        <f>T25*B5</f>
        <v>207.35999999999999</v>
      </c>
      <c r="U5" s="253">
        <f>U25*B5</f>
        <v>220.79999999999998</v>
      </c>
      <c r="V5" s="253">
        <f>V25*B5</f>
        <v>234.23999999999998</v>
      </c>
      <c r="W5" s="253">
        <f>W25*B5</f>
        <v>247.67999999999998</v>
      </c>
      <c r="X5" s="253">
        <f>X25*B5</f>
        <v>261.12</v>
      </c>
      <c r="Y5" s="253">
        <f>Y25*B5</f>
        <v>274.56</v>
      </c>
      <c r="Z5" s="253">
        <f>Z25*B5</f>
        <v>288</v>
      </c>
      <c r="AA5" s="253">
        <f>AA25*B5</f>
        <v>301.44</v>
      </c>
      <c r="AB5" s="253">
        <f>AB25*B5</f>
        <v>314.88</v>
      </c>
      <c r="AC5" s="253">
        <f>AC25*B5</f>
        <v>328.32</v>
      </c>
      <c r="AD5" s="260">
        <f>SUM(R5:AC5)</f>
        <v>3052.8</v>
      </c>
      <c r="AE5" s="213"/>
      <c r="AF5" s="284" t="str">
        <f t="shared" si="1"/>
        <v>Private Clients +50%</v>
      </c>
      <c r="AG5" s="253">
        <f>AG25*B5</f>
        <v>341.76</v>
      </c>
      <c r="AH5" s="253">
        <f>AH25*B5</f>
        <v>355.2</v>
      </c>
      <c r="AI5" s="253">
        <f>AI25*B5</f>
        <v>368.64</v>
      </c>
      <c r="AJ5" s="253">
        <f>AJ25*B5</f>
        <v>382.08</v>
      </c>
      <c r="AK5" s="253">
        <f>AK25*B5</f>
        <v>395.52</v>
      </c>
      <c r="AL5" s="253">
        <f>AL25*B5</f>
        <v>408.96</v>
      </c>
      <c r="AM5" s="253">
        <f>AM25*B5</f>
        <v>422.4</v>
      </c>
      <c r="AN5" s="253">
        <f>AN25*B5</f>
        <v>435.84</v>
      </c>
      <c r="AO5" s="253">
        <f>AO25*B5</f>
        <v>449.28</v>
      </c>
      <c r="AP5" s="253">
        <f>AP25*B5</f>
        <v>462.71999999999997</v>
      </c>
      <c r="AQ5" s="253">
        <f>AQ25*B5</f>
        <v>476.15999999999997</v>
      </c>
      <c r="AR5" s="253">
        <f>AR25*B5</f>
        <v>489.59999999999997</v>
      </c>
      <c r="AS5" s="260">
        <f>SUM(AG5:AR5)</f>
        <v>4988.1600000000008</v>
      </c>
      <c r="AT5" s="213"/>
      <c r="AU5" s="208"/>
      <c r="AV5" s="205"/>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row>
    <row r="6" spans="1:154" s="224" customFormat="1" ht="17">
      <c r="A6" s="251" t="s">
        <v>117</v>
      </c>
      <c r="B6" s="252">
        <v>0.7</v>
      </c>
      <c r="C6" s="253">
        <f>C26*B6</f>
        <v>168</v>
      </c>
      <c r="D6" s="253">
        <f>D26*B6</f>
        <v>285.59999999999997</v>
      </c>
      <c r="E6" s="253">
        <f>E26*B6</f>
        <v>403.2</v>
      </c>
      <c r="F6" s="253">
        <f>F26*B6</f>
        <v>520.79999999999995</v>
      </c>
      <c r="G6" s="253">
        <f>G26*B6</f>
        <v>638.4</v>
      </c>
      <c r="H6" s="253">
        <f>H26*B6</f>
        <v>756</v>
      </c>
      <c r="I6" s="253">
        <f>I26*B6</f>
        <v>873.59999999999991</v>
      </c>
      <c r="J6" s="253">
        <f>J26*B6</f>
        <v>991.19999999999993</v>
      </c>
      <c r="K6" s="253">
        <f>K26*B6</f>
        <v>1108.8</v>
      </c>
      <c r="L6" s="253">
        <f>L26*B6</f>
        <v>1226.3999999999999</v>
      </c>
      <c r="M6" s="253">
        <f>M26*B6</f>
        <v>1344</v>
      </c>
      <c r="N6" s="253">
        <f>N26*B6</f>
        <v>1461.6</v>
      </c>
      <c r="O6" s="254">
        <f>SUM(C6:N6)</f>
        <v>9777.6</v>
      </c>
      <c r="P6" s="213"/>
      <c r="Q6" s="284" t="str">
        <f t="shared" si="0"/>
        <v xml:space="preserve">Social Services </v>
      </c>
      <c r="R6" s="253">
        <f>R26*B6</f>
        <v>1579.1999999999998</v>
      </c>
      <c r="S6" s="253">
        <f>S26*B6</f>
        <v>1696.8</v>
      </c>
      <c r="T6" s="253">
        <f>T26*B6</f>
        <v>1814.3999999999999</v>
      </c>
      <c r="U6" s="253">
        <f>U26*B6</f>
        <v>1931.9999999999998</v>
      </c>
      <c r="V6" s="253">
        <f>V26*B6</f>
        <v>2049.6</v>
      </c>
      <c r="W6" s="253">
        <f>W26*B6</f>
        <v>2167.1999999999998</v>
      </c>
      <c r="X6" s="253">
        <f>X26*B6</f>
        <v>2284.7999999999997</v>
      </c>
      <c r="Y6" s="253">
        <f>Y26*B6</f>
        <v>2402.3999999999996</v>
      </c>
      <c r="Z6" s="253">
        <f>Z26*B6</f>
        <v>2520</v>
      </c>
      <c r="AA6" s="253">
        <f>AA26*B6</f>
        <v>2637.6</v>
      </c>
      <c r="AB6" s="253">
        <f>AB26*B6</f>
        <v>2755.2</v>
      </c>
      <c r="AC6" s="253">
        <f>AC26*B6</f>
        <v>2872.7999999999997</v>
      </c>
      <c r="AD6" s="260">
        <f t="shared" si="2"/>
        <v>26712</v>
      </c>
      <c r="AE6" s="213"/>
      <c r="AF6" s="284" t="str">
        <f t="shared" si="1"/>
        <v xml:space="preserve">Social Services </v>
      </c>
      <c r="AG6" s="253">
        <f>AG26*B6</f>
        <v>2990.3999999999996</v>
      </c>
      <c r="AH6" s="253">
        <f>AH26*B6</f>
        <v>3108</v>
      </c>
      <c r="AI6" s="253">
        <f>AI26*B6</f>
        <v>3225.6</v>
      </c>
      <c r="AJ6" s="253">
        <f>AJ26*B6</f>
        <v>3343.2</v>
      </c>
      <c r="AK6" s="253">
        <f>AK26*B6</f>
        <v>3460.7999999999997</v>
      </c>
      <c r="AL6" s="253">
        <f>AL26*B6</f>
        <v>3578.3999999999996</v>
      </c>
      <c r="AM6" s="253">
        <f>AM26*B6</f>
        <v>3695.9999999999995</v>
      </c>
      <c r="AN6" s="253">
        <f>AN26*B6</f>
        <v>3813.6</v>
      </c>
      <c r="AO6" s="253">
        <f>AO26*B6</f>
        <v>3931.2</v>
      </c>
      <c r="AP6" s="253">
        <f>AP26*B6</f>
        <v>4048.7999999999997</v>
      </c>
      <c r="AQ6" s="253">
        <f>AQ26*B6</f>
        <v>4166.3999999999996</v>
      </c>
      <c r="AR6" s="253">
        <f>AR26*B6</f>
        <v>4284</v>
      </c>
      <c r="AS6" s="260">
        <f t="shared" ref="AS6:AS9" si="3">SUM(AG6:AR6)</f>
        <v>43646.400000000001</v>
      </c>
      <c r="AT6" s="213"/>
      <c r="AU6" s="208"/>
      <c r="AV6" s="205"/>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row>
    <row r="7" spans="1:154" s="224" customFormat="1" ht="17">
      <c r="A7" s="251" t="s">
        <v>120</v>
      </c>
      <c r="B7" s="252">
        <v>0.18</v>
      </c>
      <c r="C7" s="253">
        <f>C26*B7</f>
        <v>43.199999999999996</v>
      </c>
      <c r="D7" s="253">
        <f>D26*B7</f>
        <v>73.44</v>
      </c>
      <c r="E7" s="253">
        <f>E26*B7</f>
        <v>103.67999999999999</v>
      </c>
      <c r="F7" s="253">
        <f>F26*B7</f>
        <v>133.91999999999999</v>
      </c>
      <c r="G7" s="253">
        <f>G26*B7</f>
        <v>164.16</v>
      </c>
      <c r="H7" s="253">
        <f>H26*B7</f>
        <v>194.4</v>
      </c>
      <c r="I7" s="253">
        <f>I26*B7</f>
        <v>224.64</v>
      </c>
      <c r="J7" s="253">
        <f>J26*B7</f>
        <v>254.88</v>
      </c>
      <c r="K7" s="253">
        <f>K26*B7</f>
        <v>285.12</v>
      </c>
      <c r="L7" s="253">
        <f>L26*B7</f>
        <v>315.36</v>
      </c>
      <c r="M7" s="253">
        <f>M26*B7</f>
        <v>345.59999999999997</v>
      </c>
      <c r="N7" s="253">
        <f>N26*B7</f>
        <v>375.84</v>
      </c>
      <c r="O7" s="254">
        <f t="shared" ref="O7:O9" si="4">SUM(C7:N7)</f>
        <v>2514.2400000000002</v>
      </c>
      <c r="P7" s="213"/>
      <c r="Q7" s="284" t="str">
        <f t="shared" si="0"/>
        <v>Social Services +25%</v>
      </c>
      <c r="R7" s="253">
        <f>R26*B7</f>
        <v>406.08</v>
      </c>
      <c r="S7" s="253">
        <f>S26*B7</f>
        <v>436.32</v>
      </c>
      <c r="T7" s="253">
        <f>T26*B7</f>
        <v>466.56</v>
      </c>
      <c r="U7" s="253">
        <f>U26*B7</f>
        <v>496.79999999999995</v>
      </c>
      <c r="V7" s="253">
        <f>V26*B7</f>
        <v>527.04</v>
      </c>
      <c r="W7" s="253">
        <f>W26*B7</f>
        <v>557.28</v>
      </c>
      <c r="X7" s="253">
        <f>X26*B7</f>
        <v>587.52</v>
      </c>
      <c r="Y7" s="253">
        <f>Y26*B7</f>
        <v>617.76</v>
      </c>
      <c r="Z7" s="253">
        <f>Z26*B7</f>
        <v>648</v>
      </c>
      <c r="AA7" s="253">
        <f>AA26*B7</f>
        <v>678.24</v>
      </c>
      <c r="AB7" s="253">
        <f>AB26*B7</f>
        <v>708.48</v>
      </c>
      <c r="AC7" s="253">
        <f>AC26*B7</f>
        <v>738.72</v>
      </c>
      <c r="AD7" s="260">
        <f t="shared" si="2"/>
        <v>6868.8</v>
      </c>
      <c r="AE7" s="213"/>
      <c r="AF7" s="284" t="str">
        <f t="shared" si="1"/>
        <v>Social Services +25%</v>
      </c>
      <c r="AG7" s="253">
        <f>AG26*B7</f>
        <v>768.95999999999992</v>
      </c>
      <c r="AH7" s="253">
        <f>AH26*B7</f>
        <v>799.19999999999993</v>
      </c>
      <c r="AI7" s="253">
        <f>AI26*B7</f>
        <v>829.43999999999994</v>
      </c>
      <c r="AJ7" s="253">
        <f>AJ26*B7</f>
        <v>859.68</v>
      </c>
      <c r="AK7" s="253">
        <f>AK26*B7</f>
        <v>889.92</v>
      </c>
      <c r="AL7" s="253">
        <f>AL26*B7</f>
        <v>920.16</v>
      </c>
      <c r="AM7" s="253">
        <f>AM26*B7</f>
        <v>950.4</v>
      </c>
      <c r="AN7" s="253">
        <f>AN26*B7</f>
        <v>980.64</v>
      </c>
      <c r="AO7" s="253">
        <f>AO26*B7</f>
        <v>1010.88</v>
      </c>
      <c r="AP7" s="253">
        <f>AP26*B7</f>
        <v>1041.1199999999999</v>
      </c>
      <c r="AQ7" s="253">
        <f>AQ26*B7</f>
        <v>1071.3599999999999</v>
      </c>
      <c r="AR7" s="253">
        <f>AR26*B7</f>
        <v>1101.5999999999999</v>
      </c>
      <c r="AS7" s="260">
        <f t="shared" si="3"/>
        <v>11223.36</v>
      </c>
      <c r="AT7" s="213"/>
      <c r="AU7" s="208"/>
      <c r="AV7" s="205"/>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row>
    <row r="8" spans="1:154" s="224" customFormat="1" ht="17">
      <c r="A8" s="251" t="s">
        <v>118</v>
      </c>
      <c r="B8" s="252">
        <v>0.12</v>
      </c>
      <c r="C8" s="253">
        <f>C26*B8</f>
        <v>28.799999999999997</v>
      </c>
      <c r="D8" s="253">
        <f>D26*B8</f>
        <v>48.96</v>
      </c>
      <c r="E8" s="253">
        <f>E26*B8</f>
        <v>69.12</v>
      </c>
      <c r="F8" s="253">
        <f>F26*B8</f>
        <v>89.28</v>
      </c>
      <c r="G8" s="253">
        <f>G26*B8</f>
        <v>109.44</v>
      </c>
      <c r="H8" s="253">
        <f>H26*B8</f>
        <v>129.6</v>
      </c>
      <c r="I8" s="253">
        <f>I26*B8</f>
        <v>149.76</v>
      </c>
      <c r="J8" s="253">
        <f>J26*B8</f>
        <v>169.92</v>
      </c>
      <c r="K8" s="253">
        <f>K26*B8</f>
        <v>190.07999999999998</v>
      </c>
      <c r="L8" s="253">
        <f>L26*B8</f>
        <v>210.23999999999998</v>
      </c>
      <c r="M8" s="253">
        <f>M26*B8</f>
        <v>230.39999999999998</v>
      </c>
      <c r="N8" s="253">
        <f>N26*B8</f>
        <v>250.56</v>
      </c>
      <c r="O8" s="254">
        <f t="shared" si="4"/>
        <v>1676.1599999999999</v>
      </c>
      <c r="P8" s="213"/>
      <c r="Q8" s="284" t="str">
        <f t="shared" si="0"/>
        <v>Social Services +50%</v>
      </c>
      <c r="R8" s="253">
        <f>R26*B8</f>
        <v>270.71999999999997</v>
      </c>
      <c r="S8" s="253">
        <f>S26*B8</f>
        <v>290.88</v>
      </c>
      <c r="T8" s="253">
        <f>T26*B8</f>
        <v>311.03999999999996</v>
      </c>
      <c r="U8" s="253">
        <f>U26*B8</f>
        <v>331.2</v>
      </c>
      <c r="V8" s="253">
        <f>V26*B8</f>
        <v>351.36</v>
      </c>
      <c r="W8" s="253">
        <f>W26*B8</f>
        <v>371.52</v>
      </c>
      <c r="X8" s="253">
        <f>X26*B8</f>
        <v>391.68</v>
      </c>
      <c r="Y8" s="253">
        <f>Y26*B8</f>
        <v>411.84</v>
      </c>
      <c r="Z8" s="253">
        <f>Z26*B8</f>
        <v>432</v>
      </c>
      <c r="AA8" s="253">
        <f>AA26*B8</f>
        <v>452.15999999999997</v>
      </c>
      <c r="AB8" s="253">
        <f>AB26*B8</f>
        <v>472.32</v>
      </c>
      <c r="AC8" s="253">
        <f>AC26*B8</f>
        <v>492.47999999999996</v>
      </c>
      <c r="AD8" s="260">
        <f t="shared" si="2"/>
        <v>4579.2</v>
      </c>
      <c r="AE8" s="213"/>
      <c r="AF8" s="284" t="str">
        <f t="shared" si="1"/>
        <v>Social Services +50%</v>
      </c>
      <c r="AG8" s="253">
        <f>AG26*B8</f>
        <v>512.64</v>
      </c>
      <c r="AH8" s="253">
        <f>AH26*B8</f>
        <v>532.79999999999995</v>
      </c>
      <c r="AI8" s="253">
        <f>AI26*B8</f>
        <v>552.96</v>
      </c>
      <c r="AJ8" s="253">
        <f>AJ26*B8</f>
        <v>573.12</v>
      </c>
      <c r="AK8" s="253">
        <f>AK26*B8</f>
        <v>593.28</v>
      </c>
      <c r="AL8" s="253">
        <f>AL26*B8</f>
        <v>613.43999999999994</v>
      </c>
      <c r="AM8" s="253">
        <f>AM26*B8</f>
        <v>633.6</v>
      </c>
      <c r="AN8" s="253">
        <f>AN26*B8</f>
        <v>653.76</v>
      </c>
      <c r="AO8" s="253">
        <f>AO26*B8</f>
        <v>673.92</v>
      </c>
      <c r="AP8" s="253">
        <f>AP26*B8</f>
        <v>694.07999999999993</v>
      </c>
      <c r="AQ8" s="253">
        <f>AQ26*B8</f>
        <v>714.24</v>
      </c>
      <c r="AR8" s="253">
        <f>AR26*B8</f>
        <v>734.4</v>
      </c>
      <c r="AS8" s="260">
        <f t="shared" si="3"/>
        <v>7482.24</v>
      </c>
      <c r="AT8" s="213"/>
      <c r="AU8" s="208"/>
      <c r="AV8" s="205"/>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row>
    <row r="9" spans="1:154" s="224" customFormat="1" ht="17">
      <c r="A9" s="279" t="s">
        <v>165</v>
      </c>
      <c r="B9" s="255"/>
      <c r="C9" s="253">
        <v>1</v>
      </c>
      <c r="D9" s="253">
        <v>3</v>
      </c>
      <c r="E9" s="253">
        <v>3</v>
      </c>
      <c r="F9" s="253">
        <v>5</v>
      </c>
      <c r="G9" s="253">
        <v>5</v>
      </c>
      <c r="H9" s="253">
        <v>6</v>
      </c>
      <c r="I9" s="253">
        <v>6</v>
      </c>
      <c r="J9" s="253">
        <v>7</v>
      </c>
      <c r="K9" s="253">
        <v>7</v>
      </c>
      <c r="L9" s="253">
        <v>8</v>
      </c>
      <c r="M9" s="253">
        <v>8</v>
      </c>
      <c r="N9" s="253">
        <v>9</v>
      </c>
      <c r="O9" s="254">
        <f t="shared" si="4"/>
        <v>68</v>
      </c>
      <c r="P9" s="213"/>
      <c r="Q9" s="284" t="str">
        <f t="shared" si="0"/>
        <v>Live in Package (24hrs)</v>
      </c>
      <c r="R9" s="253">
        <v>9</v>
      </c>
      <c r="S9" s="253">
        <v>10</v>
      </c>
      <c r="T9" s="253">
        <v>10</v>
      </c>
      <c r="U9" s="253">
        <v>11</v>
      </c>
      <c r="V9" s="253">
        <v>11</v>
      </c>
      <c r="W9" s="253">
        <v>12</v>
      </c>
      <c r="X9" s="253">
        <v>12</v>
      </c>
      <c r="Y9" s="253">
        <v>13</v>
      </c>
      <c r="Z9" s="253">
        <v>13</v>
      </c>
      <c r="AA9" s="253">
        <v>14</v>
      </c>
      <c r="AB9" s="253">
        <v>14</v>
      </c>
      <c r="AC9" s="253">
        <v>15</v>
      </c>
      <c r="AD9" s="260">
        <f t="shared" si="2"/>
        <v>144</v>
      </c>
      <c r="AE9" s="213"/>
      <c r="AF9" s="284" t="str">
        <f t="shared" si="1"/>
        <v>Live in Package (24hrs)</v>
      </c>
      <c r="AG9" s="253">
        <v>15</v>
      </c>
      <c r="AH9" s="253">
        <v>16</v>
      </c>
      <c r="AI9" s="253">
        <v>16</v>
      </c>
      <c r="AJ9" s="253">
        <v>17</v>
      </c>
      <c r="AK9" s="253">
        <v>17</v>
      </c>
      <c r="AL9" s="253">
        <v>18</v>
      </c>
      <c r="AM9" s="253">
        <v>18</v>
      </c>
      <c r="AN9" s="253">
        <v>19</v>
      </c>
      <c r="AO9" s="253">
        <v>19</v>
      </c>
      <c r="AP9" s="253">
        <v>20</v>
      </c>
      <c r="AQ9" s="253">
        <v>20</v>
      </c>
      <c r="AR9" s="253">
        <v>21</v>
      </c>
      <c r="AS9" s="260">
        <f t="shared" si="3"/>
        <v>216</v>
      </c>
      <c r="AT9" s="213"/>
      <c r="AU9" s="208"/>
      <c r="AV9" s="205"/>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row>
    <row r="10" spans="1:154" s="224" customFormat="1" ht="17">
      <c r="A10" s="279" t="s">
        <v>166</v>
      </c>
      <c r="B10" s="256"/>
      <c r="C10" s="253">
        <v>1</v>
      </c>
      <c r="D10" s="253">
        <v>1</v>
      </c>
      <c r="E10" s="253">
        <v>2</v>
      </c>
      <c r="F10" s="253">
        <v>2</v>
      </c>
      <c r="G10" s="253">
        <v>3</v>
      </c>
      <c r="H10" s="253">
        <v>3</v>
      </c>
      <c r="I10" s="253">
        <v>4</v>
      </c>
      <c r="J10" s="253">
        <v>4</v>
      </c>
      <c r="K10" s="253">
        <v>5</v>
      </c>
      <c r="L10" s="253">
        <v>5</v>
      </c>
      <c r="M10" s="253">
        <v>6</v>
      </c>
      <c r="N10" s="253">
        <v>6</v>
      </c>
      <c r="O10" s="254">
        <f>SUM(C10:N10)</f>
        <v>42</v>
      </c>
      <c r="P10" s="213"/>
      <c r="Q10" s="284" t="str">
        <f t="shared" si="0"/>
        <v>Live in Package (7 days)</v>
      </c>
      <c r="R10" s="253">
        <v>7</v>
      </c>
      <c r="S10" s="253">
        <v>7</v>
      </c>
      <c r="T10" s="253">
        <v>8</v>
      </c>
      <c r="U10" s="253">
        <v>8</v>
      </c>
      <c r="V10" s="253">
        <v>9</v>
      </c>
      <c r="W10" s="253">
        <v>9</v>
      </c>
      <c r="X10" s="253">
        <v>10</v>
      </c>
      <c r="Y10" s="253">
        <v>10</v>
      </c>
      <c r="Z10" s="253">
        <v>11</v>
      </c>
      <c r="AA10" s="253">
        <v>11</v>
      </c>
      <c r="AB10" s="253">
        <v>12</v>
      </c>
      <c r="AC10" s="253">
        <v>12</v>
      </c>
      <c r="AD10" s="260">
        <f>SUM(R10:AC10)</f>
        <v>114</v>
      </c>
      <c r="AE10" s="213"/>
      <c r="AF10" s="284" t="str">
        <f t="shared" si="1"/>
        <v>Live in Package (7 days)</v>
      </c>
      <c r="AG10" s="253">
        <v>9</v>
      </c>
      <c r="AH10" s="253">
        <v>9</v>
      </c>
      <c r="AI10" s="253">
        <v>9</v>
      </c>
      <c r="AJ10" s="253">
        <v>10</v>
      </c>
      <c r="AK10" s="253">
        <v>10</v>
      </c>
      <c r="AL10" s="253">
        <v>10</v>
      </c>
      <c r="AM10" s="253">
        <v>11</v>
      </c>
      <c r="AN10" s="253">
        <v>11</v>
      </c>
      <c r="AO10" s="253">
        <v>11</v>
      </c>
      <c r="AP10" s="253">
        <v>12</v>
      </c>
      <c r="AQ10" s="253">
        <v>12</v>
      </c>
      <c r="AR10" s="253">
        <v>12</v>
      </c>
      <c r="AS10" s="260">
        <f>SUM(AG10:AR10)</f>
        <v>126</v>
      </c>
      <c r="AT10" s="301"/>
      <c r="AU10" s="208"/>
      <c r="AV10" s="205"/>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row>
    <row r="11" spans="1:154" s="150" customFormat="1">
      <c r="A11" s="242"/>
      <c r="B11" s="243"/>
      <c r="C11" s="244"/>
      <c r="D11" s="244"/>
      <c r="E11" s="244"/>
      <c r="F11" s="244"/>
      <c r="G11" s="244"/>
      <c r="H11" s="244"/>
      <c r="I11" s="244"/>
      <c r="J11" s="244"/>
      <c r="K11" s="244"/>
      <c r="L11" s="244"/>
      <c r="M11" s="244"/>
      <c r="N11" s="244"/>
      <c r="O11" s="244"/>
      <c r="P11" s="229"/>
      <c r="Q11" s="285"/>
      <c r="R11" s="245"/>
      <c r="S11" s="245"/>
      <c r="T11" s="245"/>
      <c r="U11" s="245"/>
      <c r="V11" s="245"/>
      <c r="W11" s="245"/>
      <c r="X11" s="245"/>
      <c r="Y11" s="245"/>
      <c r="Z11" s="245"/>
      <c r="AA11" s="245"/>
      <c r="AB11" s="245"/>
      <c r="AC11" s="245"/>
      <c r="AD11" s="246"/>
      <c r="AE11" s="229"/>
      <c r="AF11" s="285"/>
      <c r="AG11" s="245"/>
      <c r="AH11" s="245"/>
      <c r="AI11" s="245"/>
      <c r="AJ11" s="245"/>
      <c r="AK11" s="245"/>
      <c r="AL11" s="245"/>
      <c r="AM11" s="245"/>
      <c r="AN11" s="245"/>
      <c r="AO11" s="245"/>
      <c r="AP11" s="245"/>
      <c r="AQ11" s="245"/>
      <c r="AR11" s="245"/>
      <c r="AS11" s="246"/>
      <c r="AT11" s="229"/>
      <c r="AU11" s="209"/>
      <c r="AV11" s="205"/>
    </row>
    <row r="12" spans="1:154" ht="17">
      <c r="A12" s="250" t="s">
        <v>167</v>
      </c>
      <c r="B12" s="216" t="s">
        <v>152</v>
      </c>
      <c r="C12" s="215" t="s">
        <v>16</v>
      </c>
      <c r="D12" s="215" t="s">
        <v>17</v>
      </c>
      <c r="E12" s="215" t="s">
        <v>18</v>
      </c>
      <c r="F12" s="215" t="s">
        <v>19</v>
      </c>
      <c r="G12" s="215" t="s">
        <v>20</v>
      </c>
      <c r="H12" s="215" t="s">
        <v>143</v>
      </c>
      <c r="I12" s="215" t="s">
        <v>144</v>
      </c>
      <c r="J12" s="215" t="s">
        <v>21</v>
      </c>
      <c r="K12" s="215" t="s">
        <v>145</v>
      </c>
      <c r="L12" s="215" t="s">
        <v>22</v>
      </c>
      <c r="M12" s="215" t="s">
        <v>23</v>
      </c>
      <c r="N12" s="215" t="s">
        <v>24</v>
      </c>
      <c r="O12" s="216" t="s">
        <v>1</v>
      </c>
      <c r="P12" s="213"/>
      <c r="Q12" s="286" t="str">
        <f t="shared" ref="Q12:Q21" si="5">A12</f>
        <v>Income</v>
      </c>
      <c r="R12" s="215" t="s">
        <v>16</v>
      </c>
      <c r="S12" s="215" t="s">
        <v>17</v>
      </c>
      <c r="T12" s="215" t="s">
        <v>18</v>
      </c>
      <c r="U12" s="215" t="s">
        <v>19</v>
      </c>
      <c r="V12" s="215" t="s">
        <v>20</v>
      </c>
      <c r="W12" s="215" t="s">
        <v>143</v>
      </c>
      <c r="X12" s="215" t="s">
        <v>144</v>
      </c>
      <c r="Y12" s="215" t="s">
        <v>21</v>
      </c>
      <c r="Z12" s="215" t="s">
        <v>145</v>
      </c>
      <c r="AA12" s="215" t="s">
        <v>22</v>
      </c>
      <c r="AB12" s="215" t="s">
        <v>23</v>
      </c>
      <c r="AC12" s="215" t="s">
        <v>24</v>
      </c>
      <c r="AD12" s="216" t="s">
        <v>2</v>
      </c>
      <c r="AE12" s="213"/>
      <c r="AF12" s="286" t="s">
        <v>152</v>
      </c>
      <c r="AG12" s="215" t="s">
        <v>16</v>
      </c>
      <c r="AH12" s="215" t="s">
        <v>17</v>
      </c>
      <c r="AI12" s="215" t="s">
        <v>18</v>
      </c>
      <c r="AJ12" s="215" t="s">
        <v>19</v>
      </c>
      <c r="AK12" s="215" t="s">
        <v>20</v>
      </c>
      <c r="AL12" s="215" t="s">
        <v>143</v>
      </c>
      <c r="AM12" s="215" t="s">
        <v>144</v>
      </c>
      <c r="AN12" s="215" t="s">
        <v>21</v>
      </c>
      <c r="AO12" s="215" t="s">
        <v>145</v>
      </c>
      <c r="AP12" s="215" t="s">
        <v>22</v>
      </c>
      <c r="AQ12" s="215" t="s">
        <v>23</v>
      </c>
      <c r="AR12" s="215" t="s">
        <v>24</v>
      </c>
      <c r="AS12" s="216" t="s">
        <v>3</v>
      </c>
      <c r="AT12" s="213"/>
      <c r="AU12" s="209"/>
      <c r="AV12" s="205"/>
    </row>
    <row r="13" spans="1:154" s="158" customFormat="1" ht="17">
      <c r="A13" s="257" t="str">
        <f t="shared" ref="A13:A20" si="6">A3</f>
        <v xml:space="preserve">Private Clients </v>
      </c>
      <c r="B13" s="258">
        <v>20</v>
      </c>
      <c r="C13" s="259">
        <f t="shared" ref="C13:N13" si="7">C3*$B13</f>
        <v>2240</v>
      </c>
      <c r="D13" s="259">
        <f t="shared" si="7"/>
        <v>3807.9999999999995</v>
      </c>
      <c r="E13" s="259">
        <f t="shared" si="7"/>
        <v>5375.9999999999991</v>
      </c>
      <c r="F13" s="259">
        <f t="shared" si="7"/>
        <v>6944</v>
      </c>
      <c r="G13" s="259">
        <f t="shared" si="7"/>
        <v>8512</v>
      </c>
      <c r="H13" s="259">
        <f t="shared" si="7"/>
        <v>10079.999999999998</v>
      </c>
      <c r="I13" s="259">
        <f t="shared" si="7"/>
        <v>11648</v>
      </c>
      <c r="J13" s="259">
        <f t="shared" si="7"/>
        <v>13216</v>
      </c>
      <c r="K13" s="259">
        <f t="shared" si="7"/>
        <v>14783.999999999998</v>
      </c>
      <c r="L13" s="259">
        <f t="shared" si="7"/>
        <v>16351.999999999998</v>
      </c>
      <c r="M13" s="259">
        <f t="shared" si="7"/>
        <v>17920</v>
      </c>
      <c r="N13" s="259">
        <f t="shared" si="7"/>
        <v>19488</v>
      </c>
      <c r="O13" s="259">
        <f t="shared" ref="O13:O19" si="8">SUM(C13:N13)</f>
        <v>130368</v>
      </c>
      <c r="P13" s="213"/>
      <c r="Q13" s="298" t="str">
        <f t="shared" si="5"/>
        <v xml:space="preserve">Private Clients </v>
      </c>
      <c r="R13" s="259">
        <f>R3*B13</f>
        <v>21056</v>
      </c>
      <c r="S13" s="259">
        <f t="shared" ref="S13:AC13" si="9">S3*$B13</f>
        <v>22623.999999999996</v>
      </c>
      <c r="T13" s="259">
        <f t="shared" si="9"/>
        <v>24192</v>
      </c>
      <c r="U13" s="259">
        <f t="shared" si="9"/>
        <v>25760</v>
      </c>
      <c r="V13" s="259">
        <f t="shared" si="9"/>
        <v>27327.999999999996</v>
      </c>
      <c r="W13" s="259">
        <f t="shared" si="9"/>
        <v>28896</v>
      </c>
      <c r="X13" s="259">
        <f t="shared" si="9"/>
        <v>30463.999999999996</v>
      </c>
      <c r="Y13" s="259">
        <f t="shared" si="9"/>
        <v>32032</v>
      </c>
      <c r="Z13" s="259">
        <f t="shared" si="9"/>
        <v>33600</v>
      </c>
      <c r="AA13" s="259">
        <f t="shared" si="9"/>
        <v>35168</v>
      </c>
      <c r="AB13" s="259">
        <f t="shared" si="9"/>
        <v>36736</v>
      </c>
      <c r="AC13" s="259">
        <f t="shared" si="9"/>
        <v>38304</v>
      </c>
      <c r="AD13" s="259">
        <f t="shared" ref="AD13:AD21" si="10">SUM(R13:AC13)</f>
        <v>356160</v>
      </c>
      <c r="AE13" s="213"/>
      <c r="AF13" s="284" t="str">
        <f t="shared" ref="AF13:AF21" si="11">Q13</f>
        <v xml:space="preserve">Private Clients </v>
      </c>
      <c r="AG13" s="259">
        <f t="shared" ref="AG13:AR13" si="12">AG3*$B13</f>
        <v>39872</v>
      </c>
      <c r="AH13" s="259">
        <f t="shared" si="12"/>
        <v>41440</v>
      </c>
      <c r="AI13" s="259">
        <f t="shared" si="12"/>
        <v>43007.999999999993</v>
      </c>
      <c r="AJ13" s="259">
        <f t="shared" si="12"/>
        <v>44575.999999999993</v>
      </c>
      <c r="AK13" s="259">
        <f t="shared" si="12"/>
        <v>46144</v>
      </c>
      <c r="AL13" s="259">
        <f t="shared" si="12"/>
        <v>47712</v>
      </c>
      <c r="AM13" s="259">
        <f t="shared" si="12"/>
        <v>49280</v>
      </c>
      <c r="AN13" s="259">
        <f t="shared" si="12"/>
        <v>50847.999999999993</v>
      </c>
      <c r="AO13" s="259">
        <f t="shared" si="12"/>
        <v>52415.999999999993</v>
      </c>
      <c r="AP13" s="259">
        <f t="shared" si="12"/>
        <v>53984</v>
      </c>
      <c r="AQ13" s="259">
        <f t="shared" si="12"/>
        <v>55552</v>
      </c>
      <c r="AR13" s="259">
        <f t="shared" si="12"/>
        <v>57120</v>
      </c>
      <c r="AS13" s="259">
        <f>SUM(AG13:AR13)</f>
        <v>581952</v>
      </c>
      <c r="AT13" s="213"/>
      <c r="AU13" s="209"/>
      <c r="AV13" s="205"/>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0"/>
      <c r="ER13" s="150"/>
      <c r="ES13" s="150"/>
      <c r="ET13" s="150"/>
      <c r="EU13" s="150"/>
      <c r="EV13" s="150"/>
      <c r="EW13" s="150"/>
      <c r="EX13" s="150"/>
    </row>
    <row r="14" spans="1:154" s="158" customFormat="1" ht="17">
      <c r="A14" s="257" t="str">
        <f t="shared" si="6"/>
        <v>Private Clients +25%</v>
      </c>
      <c r="B14" s="258">
        <f>B13*1.25</f>
        <v>25</v>
      </c>
      <c r="C14" s="259">
        <f t="shared" ref="C14:N14" si="13">C4*$B14</f>
        <v>719.99999999999989</v>
      </c>
      <c r="D14" s="259">
        <f t="shared" si="13"/>
        <v>1224</v>
      </c>
      <c r="E14" s="259">
        <f t="shared" si="13"/>
        <v>1728</v>
      </c>
      <c r="F14" s="259">
        <f t="shared" si="13"/>
        <v>2232</v>
      </c>
      <c r="G14" s="259">
        <f t="shared" si="13"/>
        <v>2736</v>
      </c>
      <c r="H14" s="259">
        <f t="shared" si="13"/>
        <v>3240</v>
      </c>
      <c r="I14" s="259">
        <f t="shared" si="13"/>
        <v>3744</v>
      </c>
      <c r="J14" s="259">
        <f t="shared" si="13"/>
        <v>4248</v>
      </c>
      <c r="K14" s="259">
        <f t="shared" si="13"/>
        <v>4752</v>
      </c>
      <c r="L14" s="259">
        <f t="shared" si="13"/>
        <v>5255.9999999999991</v>
      </c>
      <c r="M14" s="259">
        <f t="shared" si="13"/>
        <v>5759.9999999999991</v>
      </c>
      <c r="N14" s="259">
        <f t="shared" si="13"/>
        <v>6264</v>
      </c>
      <c r="O14" s="259">
        <f>SUM(C14:N14)</f>
        <v>41904</v>
      </c>
      <c r="P14" s="213"/>
      <c r="Q14" s="298" t="str">
        <f t="shared" si="5"/>
        <v>Private Clients +25%</v>
      </c>
      <c r="R14" s="259">
        <f t="shared" ref="R14:R20" si="14">R4*$B14</f>
        <v>6767.9999999999991</v>
      </c>
      <c r="S14" s="259">
        <f t="shared" ref="S14:AC14" si="15">S4*$B14</f>
        <v>7272</v>
      </c>
      <c r="T14" s="259">
        <f t="shared" si="15"/>
        <v>7775.9999999999991</v>
      </c>
      <c r="U14" s="259">
        <f t="shared" si="15"/>
        <v>8280</v>
      </c>
      <c r="V14" s="259">
        <f t="shared" si="15"/>
        <v>8784</v>
      </c>
      <c r="W14" s="259">
        <f t="shared" si="15"/>
        <v>9288</v>
      </c>
      <c r="X14" s="259">
        <f t="shared" si="15"/>
        <v>9792</v>
      </c>
      <c r="Y14" s="259">
        <f t="shared" si="15"/>
        <v>10296</v>
      </c>
      <c r="Z14" s="259">
        <f t="shared" si="15"/>
        <v>10800</v>
      </c>
      <c r="AA14" s="259">
        <f t="shared" si="15"/>
        <v>11304</v>
      </c>
      <c r="AB14" s="259">
        <f t="shared" si="15"/>
        <v>11808</v>
      </c>
      <c r="AC14" s="259">
        <f t="shared" si="15"/>
        <v>12311.999999999998</v>
      </c>
      <c r="AD14" s="259">
        <f>SUM(R14:AC14)</f>
        <v>114480</v>
      </c>
      <c r="AE14" s="213"/>
      <c r="AF14" s="284" t="str">
        <f t="shared" si="11"/>
        <v>Private Clients +25%</v>
      </c>
      <c r="AG14" s="259">
        <f t="shared" ref="AG14:AR14" si="16">AG4*$B14</f>
        <v>12816</v>
      </c>
      <c r="AH14" s="259">
        <f t="shared" si="16"/>
        <v>13319.999999999998</v>
      </c>
      <c r="AI14" s="259">
        <f t="shared" si="16"/>
        <v>13824</v>
      </c>
      <c r="AJ14" s="259">
        <f t="shared" si="16"/>
        <v>14328</v>
      </c>
      <c r="AK14" s="259">
        <f t="shared" si="16"/>
        <v>14832</v>
      </c>
      <c r="AL14" s="259">
        <f t="shared" si="16"/>
        <v>15335.999999999998</v>
      </c>
      <c r="AM14" s="259">
        <f t="shared" si="16"/>
        <v>15840</v>
      </c>
      <c r="AN14" s="259">
        <f t="shared" si="16"/>
        <v>16344</v>
      </c>
      <c r="AO14" s="259">
        <f t="shared" si="16"/>
        <v>16848</v>
      </c>
      <c r="AP14" s="259">
        <f t="shared" si="16"/>
        <v>17352</v>
      </c>
      <c r="AQ14" s="259">
        <f t="shared" si="16"/>
        <v>17856</v>
      </c>
      <c r="AR14" s="259">
        <f t="shared" si="16"/>
        <v>18360</v>
      </c>
      <c r="AS14" s="259">
        <f>SUM(AG14:AR14)</f>
        <v>187056</v>
      </c>
      <c r="AT14" s="213"/>
      <c r="AU14" s="209"/>
      <c r="AV14" s="205"/>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row>
    <row r="15" spans="1:154" s="158" customFormat="1" ht="17">
      <c r="A15" s="257" t="str">
        <f t="shared" si="6"/>
        <v>Private Clients +50%</v>
      </c>
      <c r="B15" s="258">
        <f>B13*1.5</f>
        <v>30</v>
      </c>
      <c r="C15" s="259">
        <f t="shared" ref="C15:N15" si="17">C5*$B15</f>
        <v>576</v>
      </c>
      <c r="D15" s="259">
        <f t="shared" si="17"/>
        <v>979.2</v>
      </c>
      <c r="E15" s="259">
        <f t="shared" si="17"/>
        <v>1382.3999999999999</v>
      </c>
      <c r="F15" s="259">
        <f t="shared" si="17"/>
        <v>1785.6</v>
      </c>
      <c r="G15" s="259">
        <f t="shared" si="17"/>
        <v>2188.7999999999997</v>
      </c>
      <c r="H15" s="259">
        <f t="shared" si="17"/>
        <v>2591.9999999999995</v>
      </c>
      <c r="I15" s="259">
        <f t="shared" si="17"/>
        <v>2995.2000000000003</v>
      </c>
      <c r="J15" s="259">
        <f t="shared" si="17"/>
        <v>3398.4</v>
      </c>
      <c r="K15" s="259">
        <f t="shared" si="17"/>
        <v>3801.6</v>
      </c>
      <c r="L15" s="259">
        <f t="shared" si="17"/>
        <v>4204.8</v>
      </c>
      <c r="M15" s="259">
        <f t="shared" si="17"/>
        <v>4608</v>
      </c>
      <c r="N15" s="259">
        <f t="shared" si="17"/>
        <v>5011.2</v>
      </c>
      <c r="O15" s="259">
        <f>SUM(C15:N15)</f>
        <v>33523.199999999997</v>
      </c>
      <c r="P15" s="213"/>
      <c r="Q15" s="298" t="str">
        <f t="shared" si="5"/>
        <v>Private Clients +50%</v>
      </c>
      <c r="R15" s="259">
        <f t="shared" si="14"/>
        <v>5414.4</v>
      </c>
      <c r="S15" s="259">
        <f t="shared" ref="S15:AC15" si="18">S5*$B15</f>
        <v>5817.5999999999995</v>
      </c>
      <c r="T15" s="259">
        <f t="shared" si="18"/>
        <v>6220.7999999999993</v>
      </c>
      <c r="U15" s="259">
        <f t="shared" si="18"/>
        <v>6623.9999999999991</v>
      </c>
      <c r="V15" s="259">
        <f t="shared" si="18"/>
        <v>7027.2</v>
      </c>
      <c r="W15" s="259">
        <f t="shared" si="18"/>
        <v>7430.4</v>
      </c>
      <c r="X15" s="259">
        <f t="shared" si="18"/>
        <v>7833.6</v>
      </c>
      <c r="Y15" s="259">
        <f t="shared" si="18"/>
        <v>8236.7999999999993</v>
      </c>
      <c r="Z15" s="259">
        <f t="shared" si="18"/>
        <v>8640</v>
      </c>
      <c r="AA15" s="259">
        <f t="shared" si="18"/>
        <v>9043.2000000000007</v>
      </c>
      <c r="AB15" s="259">
        <f t="shared" si="18"/>
        <v>9446.4</v>
      </c>
      <c r="AC15" s="259">
        <f t="shared" si="18"/>
        <v>9849.6</v>
      </c>
      <c r="AD15" s="259">
        <f>SUM(R15:AC15)</f>
        <v>91584</v>
      </c>
      <c r="AE15" s="213"/>
      <c r="AF15" s="284" t="str">
        <f t="shared" si="11"/>
        <v>Private Clients +50%</v>
      </c>
      <c r="AG15" s="259">
        <f t="shared" ref="AG15:AR15" si="19">AG5*$B15</f>
        <v>10252.799999999999</v>
      </c>
      <c r="AH15" s="259">
        <f t="shared" si="19"/>
        <v>10656</v>
      </c>
      <c r="AI15" s="259">
        <f t="shared" si="19"/>
        <v>11059.199999999999</v>
      </c>
      <c r="AJ15" s="259">
        <f t="shared" si="19"/>
        <v>11462.4</v>
      </c>
      <c r="AK15" s="259">
        <f t="shared" si="19"/>
        <v>11865.599999999999</v>
      </c>
      <c r="AL15" s="259">
        <f t="shared" si="19"/>
        <v>12268.8</v>
      </c>
      <c r="AM15" s="259">
        <f t="shared" si="19"/>
        <v>12672</v>
      </c>
      <c r="AN15" s="259">
        <f t="shared" si="19"/>
        <v>13075.199999999999</v>
      </c>
      <c r="AO15" s="259">
        <f t="shared" si="19"/>
        <v>13478.4</v>
      </c>
      <c r="AP15" s="259">
        <f t="shared" si="19"/>
        <v>13881.599999999999</v>
      </c>
      <c r="AQ15" s="259">
        <f t="shared" si="19"/>
        <v>14284.8</v>
      </c>
      <c r="AR15" s="259">
        <f t="shared" si="19"/>
        <v>14687.999999999998</v>
      </c>
      <c r="AS15" s="259">
        <f>SUM(AG15:AR15)</f>
        <v>149644.79999999999</v>
      </c>
      <c r="AT15" s="213"/>
      <c r="AU15" s="209"/>
      <c r="AV15" s="205"/>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row>
    <row r="16" spans="1:154" s="158" customFormat="1" ht="17">
      <c r="A16" s="257" t="str">
        <f t="shared" si="6"/>
        <v xml:space="preserve">Social Services </v>
      </c>
      <c r="B16" s="258">
        <v>15.5</v>
      </c>
      <c r="C16" s="259">
        <f t="shared" ref="C16:N16" si="20">C6*$B16</f>
        <v>2604</v>
      </c>
      <c r="D16" s="259">
        <f t="shared" si="20"/>
        <v>4426.7999999999993</v>
      </c>
      <c r="E16" s="259">
        <f t="shared" si="20"/>
        <v>6249.5999999999995</v>
      </c>
      <c r="F16" s="259">
        <f t="shared" si="20"/>
        <v>8072.4</v>
      </c>
      <c r="G16" s="259">
        <f t="shared" si="20"/>
        <v>9895.1999999999989</v>
      </c>
      <c r="H16" s="259">
        <f t="shared" si="20"/>
        <v>11718</v>
      </c>
      <c r="I16" s="259">
        <f t="shared" si="20"/>
        <v>13540.8</v>
      </c>
      <c r="J16" s="259">
        <f t="shared" si="20"/>
        <v>15363.599999999999</v>
      </c>
      <c r="K16" s="259">
        <f t="shared" si="20"/>
        <v>17186.399999999998</v>
      </c>
      <c r="L16" s="259">
        <f t="shared" si="20"/>
        <v>19009.199999999997</v>
      </c>
      <c r="M16" s="259">
        <f t="shared" si="20"/>
        <v>20832</v>
      </c>
      <c r="N16" s="259">
        <f t="shared" si="20"/>
        <v>22654.799999999999</v>
      </c>
      <c r="O16" s="259">
        <f t="shared" ref="O16:O21" si="21">SUM(C16:N16)</f>
        <v>151552.79999999999</v>
      </c>
      <c r="P16" s="213"/>
      <c r="Q16" s="298" t="str">
        <f t="shared" si="5"/>
        <v xml:space="preserve">Social Services </v>
      </c>
      <c r="R16" s="259">
        <f t="shared" si="14"/>
        <v>24477.599999999999</v>
      </c>
      <c r="S16" s="259">
        <f t="shared" ref="S16:AC16" si="22">S6*$B16</f>
        <v>26300.399999999998</v>
      </c>
      <c r="T16" s="259">
        <f t="shared" si="22"/>
        <v>28123.199999999997</v>
      </c>
      <c r="U16" s="259">
        <f t="shared" si="22"/>
        <v>29945.999999999996</v>
      </c>
      <c r="V16" s="259">
        <f t="shared" si="22"/>
        <v>31768.799999999999</v>
      </c>
      <c r="W16" s="259">
        <f t="shared" si="22"/>
        <v>33591.599999999999</v>
      </c>
      <c r="X16" s="259">
        <f t="shared" si="22"/>
        <v>35414.399999999994</v>
      </c>
      <c r="Y16" s="259">
        <f t="shared" si="22"/>
        <v>37237.199999999997</v>
      </c>
      <c r="Z16" s="259">
        <f t="shared" si="22"/>
        <v>39060</v>
      </c>
      <c r="AA16" s="259">
        <f t="shared" si="22"/>
        <v>40882.799999999996</v>
      </c>
      <c r="AB16" s="259">
        <f t="shared" si="22"/>
        <v>42705.599999999999</v>
      </c>
      <c r="AC16" s="259">
        <f t="shared" si="22"/>
        <v>44528.399999999994</v>
      </c>
      <c r="AD16" s="259">
        <f t="shared" si="10"/>
        <v>414036</v>
      </c>
      <c r="AE16" s="213"/>
      <c r="AF16" s="284" t="str">
        <f t="shared" si="11"/>
        <v xml:space="preserve">Social Services </v>
      </c>
      <c r="AG16" s="259">
        <f t="shared" ref="AG16:AR16" si="23">AG6*$B16</f>
        <v>46351.199999999997</v>
      </c>
      <c r="AH16" s="259">
        <f t="shared" si="23"/>
        <v>48174</v>
      </c>
      <c r="AI16" s="259">
        <f t="shared" si="23"/>
        <v>49996.799999999996</v>
      </c>
      <c r="AJ16" s="259">
        <f t="shared" si="23"/>
        <v>51819.6</v>
      </c>
      <c r="AK16" s="259">
        <f t="shared" si="23"/>
        <v>53642.399999999994</v>
      </c>
      <c r="AL16" s="259">
        <f t="shared" si="23"/>
        <v>55465.2</v>
      </c>
      <c r="AM16" s="259">
        <f t="shared" si="23"/>
        <v>57287.999999999993</v>
      </c>
      <c r="AN16" s="259">
        <f t="shared" si="23"/>
        <v>59110.799999999996</v>
      </c>
      <c r="AO16" s="259">
        <f t="shared" si="23"/>
        <v>60933.599999999999</v>
      </c>
      <c r="AP16" s="259">
        <f t="shared" si="23"/>
        <v>62756.399999999994</v>
      </c>
      <c r="AQ16" s="259">
        <f t="shared" si="23"/>
        <v>64579.199999999997</v>
      </c>
      <c r="AR16" s="259">
        <f t="shared" si="23"/>
        <v>66402</v>
      </c>
      <c r="AS16" s="259">
        <f>SUM(AG16:AR16)</f>
        <v>676519.2</v>
      </c>
      <c r="AT16" s="213"/>
      <c r="AU16" s="209"/>
      <c r="AV16" s="205"/>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row>
    <row r="17" spans="1:272" s="158" customFormat="1" ht="17">
      <c r="A17" s="257" t="str">
        <f t="shared" si="6"/>
        <v>Social Services +25%</v>
      </c>
      <c r="B17" s="258">
        <f>B16*1.25</f>
        <v>19.375</v>
      </c>
      <c r="C17" s="259">
        <f t="shared" ref="C17:N17" si="24">C7*$B17</f>
        <v>836.99999999999989</v>
      </c>
      <c r="D17" s="259">
        <f t="shared" si="24"/>
        <v>1422.8999999999999</v>
      </c>
      <c r="E17" s="259">
        <f t="shared" si="24"/>
        <v>2008.8</v>
      </c>
      <c r="F17" s="259">
        <f t="shared" si="24"/>
        <v>2594.6999999999998</v>
      </c>
      <c r="G17" s="259">
        <f t="shared" si="24"/>
        <v>3180.6</v>
      </c>
      <c r="H17" s="259">
        <f t="shared" si="24"/>
        <v>3766.5</v>
      </c>
      <c r="I17" s="259">
        <f t="shared" si="24"/>
        <v>4352.3999999999996</v>
      </c>
      <c r="J17" s="259">
        <f t="shared" si="24"/>
        <v>4938.3</v>
      </c>
      <c r="K17" s="259">
        <f t="shared" si="24"/>
        <v>5524.2</v>
      </c>
      <c r="L17" s="259">
        <f t="shared" si="24"/>
        <v>6110.1</v>
      </c>
      <c r="M17" s="259">
        <f t="shared" si="24"/>
        <v>6695.9999999999991</v>
      </c>
      <c r="N17" s="259">
        <f t="shared" si="24"/>
        <v>7281.9</v>
      </c>
      <c r="O17" s="259">
        <f t="shared" si="21"/>
        <v>48713.4</v>
      </c>
      <c r="P17" s="213"/>
      <c r="Q17" s="298" t="str">
        <f t="shared" si="5"/>
        <v>Social Services +25%</v>
      </c>
      <c r="R17" s="259">
        <f t="shared" si="14"/>
        <v>7867.7999999999993</v>
      </c>
      <c r="S17" s="259">
        <f t="shared" ref="S17:AC17" si="25">S7*$B17</f>
        <v>8453.7000000000007</v>
      </c>
      <c r="T17" s="259">
        <f t="shared" si="25"/>
        <v>9039.6</v>
      </c>
      <c r="U17" s="259">
        <f t="shared" si="25"/>
        <v>9625.5</v>
      </c>
      <c r="V17" s="259">
        <f t="shared" si="25"/>
        <v>10211.4</v>
      </c>
      <c r="W17" s="259">
        <f t="shared" si="25"/>
        <v>10797.3</v>
      </c>
      <c r="X17" s="259">
        <f t="shared" si="25"/>
        <v>11383.199999999999</v>
      </c>
      <c r="Y17" s="259">
        <f t="shared" si="25"/>
        <v>11969.1</v>
      </c>
      <c r="Z17" s="259">
        <f t="shared" si="25"/>
        <v>12555</v>
      </c>
      <c r="AA17" s="259">
        <f t="shared" si="25"/>
        <v>13140.9</v>
      </c>
      <c r="AB17" s="259">
        <f t="shared" si="25"/>
        <v>13726.800000000001</v>
      </c>
      <c r="AC17" s="259">
        <f t="shared" si="25"/>
        <v>14312.7</v>
      </c>
      <c r="AD17" s="259">
        <f t="shared" si="10"/>
        <v>133083</v>
      </c>
      <c r="AE17" s="213"/>
      <c r="AF17" s="284" t="str">
        <f t="shared" si="11"/>
        <v>Social Services +25%</v>
      </c>
      <c r="AG17" s="259">
        <f t="shared" ref="AG17:AR17" si="26">AG7*$B17</f>
        <v>14898.599999999999</v>
      </c>
      <c r="AH17" s="259">
        <f t="shared" si="26"/>
        <v>15484.499999999998</v>
      </c>
      <c r="AI17" s="259">
        <f t="shared" si="26"/>
        <v>16070.4</v>
      </c>
      <c r="AJ17" s="259">
        <f t="shared" si="26"/>
        <v>16656.3</v>
      </c>
      <c r="AK17" s="259">
        <f t="shared" si="26"/>
        <v>17242.2</v>
      </c>
      <c r="AL17" s="259">
        <f t="shared" si="26"/>
        <v>17828.099999999999</v>
      </c>
      <c r="AM17" s="259">
        <f t="shared" si="26"/>
        <v>18414</v>
      </c>
      <c r="AN17" s="259">
        <f t="shared" si="26"/>
        <v>18999.900000000001</v>
      </c>
      <c r="AO17" s="259">
        <f t="shared" si="26"/>
        <v>19585.8</v>
      </c>
      <c r="AP17" s="259">
        <f t="shared" si="26"/>
        <v>20171.699999999997</v>
      </c>
      <c r="AQ17" s="259">
        <f t="shared" si="26"/>
        <v>20757.599999999999</v>
      </c>
      <c r="AR17" s="259">
        <f t="shared" si="26"/>
        <v>21343.5</v>
      </c>
      <c r="AS17" s="259">
        <f t="shared" ref="AS17:AS21" si="27">SUM(AG17:AR17)</f>
        <v>217452.6</v>
      </c>
      <c r="AT17" s="213"/>
      <c r="AU17" s="209"/>
      <c r="AV17" s="205"/>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c r="DJ17" s="150"/>
      <c r="DK17" s="150"/>
      <c r="DL17" s="150"/>
      <c r="DM17" s="150"/>
      <c r="DN17" s="150"/>
      <c r="DO17" s="150"/>
      <c r="DP17" s="150"/>
      <c r="DQ17" s="150"/>
      <c r="DR17" s="150"/>
      <c r="DS17" s="150"/>
      <c r="DT17" s="150"/>
      <c r="DU17" s="150"/>
      <c r="DV17" s="150"/>
      <c r="DW17" s="150"/>
      <c r="DX17" s="150"/>
      <c r="DY17" s="150"/>
      <c r="DZ17" s="150"/>
      <c r="EA17" s="150"/>
      <c r="EB17" s="150"/>
      <c r="EC17" s="150"/>
      <c r="ED17" s="150"/>
      <c r="EE17" s="150"/>
      <c r="EF17" s="150"/>
      <c r="EG17" s="150"/>
      <c r="EH17" s="150"/>
      <c r="EI17" s="150"/>
      <c r="EJ17" s="150"/>
      <c r="EK17" s="150"/>
      <c r="EL17" s="150"/>
      <c r="EM17" s="150"/>
      <c r="EN17" s="150"/>
      <c r="EO17" s="150"/>
      <c r="EP17" s="150"/>
      <c r="EQ17" s="150"/>
      <c r="ER17" s="150"/>
      <c r="ES17" s="150"/>
      <c r="ET17" s="150"/>
      <c r="EU17" s="150"/>
      <c r="EV17" s="150"/>
      <c r="EW17" s="150"/>
      <c r="EX17" s="150"/>
    </row>
    <row r="18" spans="1:272" s="158" customFormat="1" ht="17">
      <c r="A18" s="257" t="str">
        <f t="shared" si="6"/>
        <v>Social Services +50%</v>
      </c>
      <c r="B18" s="258">
        <f>B16*1.5</f>
        <v>23.25</v>
      </c>
      <c r="C18" s="259">
        <f t="shared" ref="C18:N18" si="28">C8*$B18</f>
        <v>669.59999999999991</v>
      </c>
      <c r="D18" s="259">
        <f t="shared" si="28"/>
        <v>1138.32</v>
      </c>
      <c r="E18" s="259">
        <f t="shared" si="28"/>
        <v>1607.0400000000002</v>
      </c>
      <c r="F18" s="259">
        <f t="shared" si="28"/>
        <v>2075.7600000000002</v>
      </c>
      <c r="G18" s="259">
        <f t="shared" si="28"/>
        <v>2544.48</v>
      </c>
      <c r="H18" s="259">
        <f t="shared" si="28"/>
        <v>3013.2</v>
      </c>
      <c r="I18" s="259">
        <f t="shared" si="28"/>
        <v>3481.9199999999996</v>
      </c>
      <c r="J18" s="259">
        <f t="shared" si="28"/>
        <v>3950.64</v>
      </c>
      <c r="K18" s="259">
        <f t="shared" si="28"/>
        <v>4419.3599999999997</v>
      </c>
      <c r="L18" s="259">
        <f t="shared" si="28"/>
        <v>4888.08</v>
      </c>
      <c r="M18" s="259">
        <f t="shared" si="28"/>
        <v>5356.7999999999993</v>
      </c>
      <c r="N18" s="259">
        <f t="shared" si="28"/>
        <v>5825.52</v>
      </c>
      <c r="O18" s="259">
        <f t="shared" si="21"/>
        <v>38970.720000000001</v>
      </c>
      <c r="P18" s="213"/>
      <c r="Q18" s="298" t="str">
        <f t="shared" si="5"/>
        <v>Social Services +50%</v>
      </c>
      <c r="R18" s="259">
        <f t="shared" si="14"/>
        <v>6294.2399999999989</v>
      </c>
      <c r="S18" s="259">
        <f t="shared" ref="S18:AC18" si="29">S8*$B18</f>
        <v>6762.96</v>
      </c>
      <c r="T18" s="259">
        <f t="shared" si="29"/>
        <v>7231.6799999999994</v>
      </c>
      <c r="U18" s="259">
        <f t="shared" si="29"/>
        <v>7700.4</v>
      </c>
      <c r="V18" s="259">
        <f t="shared" si="29"/>
        <v>8169.12</v>
      </c>
      <c r="W18" s="259">
        <f t="shared" si="29"/>
        <v>8637.84</v>
      </c>
      <c r="X18" s="259">
        <f t="shared" si="29"/>
        <v>9106.56</v>
      </c>
      <c r="Y18" s="259">
        <f t="shared" si="29"/>
        <v>9575.2799999999988</v>
      </c>
      <c r="Z18" s="259">
        <f t="shared" si="29"/>
        <v>10044</v>
      </c>
      <c r="AA18" s="259">
        <f t="shared" si="29"/>
        <v>10512.72</v>
      </c>
      <c r="AB18" s="259">
        <f t="shared" si="29"/>
        <v>10981.44</v>
      </c>
      <c r="AC18" s="259">
        <f t="shared" si="29"/>
        <v>11450.16</v>
      </c>
      <c r="AD18" s="259">
        <f t="shared" si="10"/>
        <v>106466.40000000001</v>
      </c>
      <c r="AE18" s="213"/>
      <c r="AF18" s="284" t="str">
        <f t="shared" si="11"/>
        <v>Social Services +50%</v>
      </c>
      <c r="AG18" s="259">
        <f t="shared" ref="AG18:AR18" si="30">AG8*$B18</f>
        <v>11918.88</v>
      </c>
      <c r="AH18" s="259">
        <f t="shared" si="30"/>
        <v>12387.599999999999</v>
      </c>
      <c r="AI18" s="259">
        <f t="shared" si="30"/>
        <v>12856.320000000002</v>
      </c>
      <c r="AJ18" s="259">
        <f t="shared" si="30"/>
        <v>13325.04</v>
      </c>
      <c r="AK18" s="259">
        <f t="shared" si="30"/>
        <v>13793.76</v>
      </c>
      <c r="AL18" s="259">
        <f t="shared" si="30"/>
        <v>14262.479999999998</v>
      </c>
      <c r="AM18" s="259">
        <f t="shared" si="30"/>
        <v>14731.2</v>
      </c>
      <c r="AN18" s="259">
        <f t="shared" si="30"/>
        <v>15199.92</v>
      </c>
      <c r="AO18" s="259">
        <f t="shared" si="30"/>
        <v>15668.64</v>
      </c>
      <c r="AP18" s="259">
        <f t="shared" si="30"/>
        <v>16137.359999999999</v>
      </c>
      <c r="AQ18" s="259">
        <f t="shared" si="30"/>
        <v>16606.080000000002</v>
      </c>
      <c r="AR18" s="259">
        <f t="shared" si="30"/>
        <v>17074.8</v>
      </c>
      <c r="AS18" s="259">
        <f t="shared" si="27"/>
        <v>173962.07999999996</v>
      </c>
      <c r="AT18" s="213"/>
      <c r="AU18" s="209"/>
      <c r="AV18" s="205"/>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row>
    <row r="19" spans="1:272" s="158" customFormat="1" ht="17">
      <c r="A19" s="257" t="str">
        <f t="shared" si="6"/>
        <v>Live in Package (24hrs)</v>
      </c>
      <c r="B19" s="258">
        <v>160</v>
      </c>
      <c r="C19" s="259">
        <f t="shared" ref="C19:N19" si="31">C9*$B19</f>
        <v>160</v>
      </c>
      <c r="D19" s="259">
        <f t="shared" si="31"/>
        <v>480</v>
      </c>
      <c r="E19" s="259">
        <f t="shared" si="31"/>
        <v>480</v>
      </c>
      <c r="F19" s="259">
        <f t="shared" si="31"/>
        <v>800</v>
      </c>
      <c r="G19" s="259">
        <f t="shared" si="31"/>
        <v>800</v>
      </c>
      <c r="H19" s="259">
        <f t="shared" si="31"/>
        <v>960</v>
      </c>
      <c r="I19" s="259">
        <f t="shared" si="31"/>
        <v>960</v>
      </c>
      <c r="J19" s="259">
        <f t="shared" si="31"/>
        <v>1120</v>
      </c>
      <c r="K19" s="259">
        <f t="shared" si="31"/>
        <v>1120</v>
      </c>
      <c r="L19" s="259">
        <f t="shared" si="31"/>
        <v>1280</v>
      </c>
      <c r="M19" s="259">
        <f t="shared" si="31"/>
        <v>1280</v>
      </c>
      <c r="N19" s="259">
        <f t="shared" si="31"/>
        <v>1440</v>
      </c>
      <c r="O19" s="259">
        <f t="shared" si="8"/>
        <v>10880</v>
      </c>
      <c r="P19" s="213"/>
      <c r="Q19" s="298" t="str">
        <f t="shared" si="5"/>
        <v>Live in Package (24hrs)</v>
      </c>
      <c r="R19" s="259">
        <f t="shared" si="14"/>
        <v>1440</v>
      </c>
      <c r="S19" s="259">
        <f t="shared" ref="S19:AC19" si="32">S9*$B19</f>
        <v>1600</v>
      </c>
      <c r="T19" s="259">
        <f t="shared" si="32"/>
        <v>1600</v>
      </c>
      <c r="U19" s="259">
        <f t="shared" si="32"/>
        <v>1760</v>
      </c>
      <c r="V19" s="259">
        <f t="shared" si="32"/>
        <v>1760</v>
      </c>
      <c r="W19" s="259">
        <f t="shared" si="32"/>
        <v>1920</v>
      </c>
      <c r="X19" s="259">
        <f t="shared" si="32"/>
        <v>1920</v>
      </c>
      <c r="Y19" s="259">
        <f t="shared" si="32"/>
        <v>2080</v>
      </c>
      <c r="Z19" s="259">
        <f t="shared" si="32"/>
        <v>2080</v>
      </c>
      <c r="AA19" s="259">
        <f t="shared" si="32"/>
        <v>2240</v>
      </c>
      <c r="AB19" s="259">
        <f t="shared" si="32"/>
        <v>2240</v>
      </c>
      <c r="AC19" s="259">
        <f t="shared" si="32"/>
        <v>2400</v>
      </c>
      <c r="AD19" s="259">
        <f t="shared" si="10"/>
        <v>23040</v>
      </c>
      <c r="AE19" s="213"/>
      <c r="AF19" s="284" t="str">
        <f t="shared" si="11"/>
        <v>Live in Package (24hrs)</v>
      </c>
      <c r="AG19" s="259">
        <f t="shared" ref="AG19:AR19" si="33">AG9*$B19</f>
        <v>2400</v>
      </c>
      <c r="AH19" s="259">
        <f t="shared" si="33"/>
        <v>2560</v>
      </c>
      <c r="AI19" s="259">
        <f t="shared" si="33"/>
        <v>2560</v>
      </c>
      <c r="AJ19" s="259">
        <f t="shared" si="33"/>
        <v>2720</v>
      </c>
      <c r="AK19" s="259">
        <f t="shared" si="33"/>
        <v>2720</v>
      </c>
      <c r="AL19" s="259">
        <f t="shared" si="33"/>
        <v>2880</v>
      </c>
      <c r="AM19" s="259">
        <f t="shared" si="33"/>
        <v>2880</v>
      </c>
      <c r="AN19" s="259">
        <f t="shared" si="33"/>
        <v>3040</v>
      </c>
      <c r="AO19" s="259">
        <f t="shared" si="33"/>
        <v>3040</v>
      </c>
      <c r="AP19" s="259">
        <f t="shared" si="33"/>
        <v>3200</v>
      </c>
      <c r="AQ19" s="259">
        <f t="shared" si="33"/>
        <v>3200</v>
      </c>
      <c r="AR19" s="259">
        <f t="shared" si="33"/>
        <v>3360</v>
      </c>
      <c r="AS19" s="259">
        <f t="shared" si="27"/>
        <v>34560</v>
      </c>
      <c r="AT19" s="213"/>
      <c r="AU19" s="209"/>
      <c r="AV19" s="205"/>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row>
    <row r="20" spans="1:272" s="158" customFormat="1" ht="17">
      <c r="A20" s="257" t="str">
        <f t="shared" si="6"/>
        <v>Live in Package (7 days)</v>
      </c>
      <c r="B20" s="258">
        <v>900</v>
      </c>
      <c r="C20" s="259">
        <f t="shared" ref="C20:N20" si="34">C10*$B20</f>
        <v>900</v>
      </c>
      <c r="D20" s="259">
        <f t="shared" si="34"/>
        <v>900</v>
      </c>
      <c r="E20" s="259">
        <f t="shared" si="34"/>
        <v>1800</v>
      </c>
      <c r="F20" s="259">
        <f t="shared" si="34"/>
        <v>1800</v>
      </c>
      <c r="G20" s="259">
        <f t="shared" si="34"/>
        <v>2700</v>
      </c>
      <c r="H20" s="259">
        <f t="shared" si="34"/>
        <v>2700</v>
      </c>
      <c r="I20" s="259">
        <f t="shared" si="34"/>
        <v>3600</v>
      </c>
      <c r="J20" s="259">
        <f t="shared" si="34"/>
        <v>3600</v>
      </c>
      <c r="K20" s="259">
        <f t="shared" si="34"/>
        <v>4500</v>
      </c>
      <c r="L20" s="259">
        <f t="shared" si="34"/>
        <v>4500</v>
      </c>
      <c r="M20" s="259">
        <f t="shared" si="34"/>
        <v>5400</v>
      </c>
      <c r="N20" s="259">
        <f t="shared" si="34"/>
        <v>5400</v>
      </c>
      <c r="O20" s="259">
        <f t="shared" si="21"/>
        <v>37800</v>
      </c>
      <c r="P20" s="213"/>
      <c r="Q20" s="298" t="str">
        <f t="shared" si="5"/>
        <v>Live in Package (7 days)</v>
      </c>
      <c r="R20" s="259">
        <f t="shared" si="14"/>
        <v>6300</v>
      </c>
      <c r="S20" s="259">
        <f t="shared" ref="S20:AC20" si="35">S10*$B20</f>
        <v>6300</v>
      </c>
      <c r="T20" s="259">
        <f t="shared" si="35"/>
        <v>7200</v>
      </c>
      <c r="U20" s="259">
        <f t="shared" si="35"/>
        <v>7200</v>
      </c>
      <c r="V20" s="259">
        <f t="shared" si="35"/>
        <v>8100</v>
      </c>
      <c r="W20" s="259">
        <f t="shared" si="35"/>
        <v>8100</v>
      </c>
      <c r="X20" s="259">
        <f t="shared" si="35"/>
        <v>9000</v>
      </c>
      <c r="Y20" s="259">
        <f t="shared" si="35"/>
        <v>9000</v>
      </c>
      <c r="Z20" s="259">
        <f t="shared" si="35"/>
        <v>9900</v>
      </c>
      <c r="AA20" s="259">
        <f t="shared" si="35"/>
        <v>9900</v>
      </c>
      <c r="AB20" s="259">
        <f t="shared" si="35"/>
        <v>10800</v>
      </c>
      <c r="AC20" s="259">
        <f t="shared" si="35"/>
        <v>10800</v>
      </c>
      <c r="AD20" s="259">
        <f t="shared" si="10"/>
        <v>102600</v>
      </c>
      <c r="AE20" s="213"/>
      <c r="AF20" s="284" t="str">
        <f t="shared" si="11"/>
        <v>Live in Package (7 days)</v>
      </c>
      <c r="AG20" s="259">
        <f t="shared" ref="AG20:AR20" si="36">AG10*$B20</f>
        <v>8100</v>
      </c>
      <c r="AH20" s="259">
        <f t="shared" si="36"/>
        <v>8100</v>
      </c>
      <c r="AI20" s="259">
        <f t="shared" si="36"/>
        <v>8100</v>
      </c>
      <c r="AJ20" s="259">
        <f t="shared" si="36"/>
        <v>9000</v>
      </c>
      <c r="AK20" s="259">
        <f t="shared" si="36"/>
        <v>9000</v>
      </c>
      <c r="AL20" s="259">
        <f t="shared" si="36"/>
        <v>9000</v>
      </c>
      <c r="AM20" s="259">
        <f t="shared" si="36"/>
        <v>9900</v>
      </c>
      <c r="AN20" s="259">
        <f t="shared" si="36"/>
        <v>9900</v>
      </c>
      <c r="AO20" s="259">
        <f t="shared" si="36"/>
        <v>9900</v>
      </c>
      <c r="AP20" s="259">
        <f t="shared" si="36"/>
        <v>10800</v>
      </c>
      <c r="AQ20" s="259">
        <f t="shared" si="36"/>
        <v>10800</v>
      </c>
      <c r="AR20" s="259">
        <f t="shared" si="36"/>
        <v>10800</v>
      </c>
      <c r="AS20" s="259">
        <f t="shared" si="27"/>
        <v>113400</v>
      </c>
      <c r="AT20" s="213"/>
      <c r="AU20" s="209"/>
      <c r="AV20" s="205"/>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row>
    <row r="21" spans="1:272" ht="17">
      <c r="A21" s="280" t="s">
        <v>164</v>
      </c>
      <c r="B21" s="281"/>
      <c r="C21" s="259">
        <v>0</v>
      </c>
      <c r="D21" s="259">
        <f t="shared" ref="D21:N21" si="37">C60</f>
        <v>650</v>
      </c>
      <c r="E21" s="259">
        <f t="shared" si="37"/>
        <v>260</v>
      </c>
      <c r="F21" s="259">
        <f t="shared" si="37"/>
        <v>260</v>
      </c>
      <c r="G21" s="259">
        <f t="shared" si="37"/>
        <v>260</v>
      </c>
      <c r="H21" s="259">
        <f t="shared" si="37"/>
        <v>260</v>
      </c>
      <c r="I21" s="259">
        <f t="shared" si="37"/>
        <v>260</v>
      </c>
      <c r="J21" s="259">
        <f t="shared" si="37"/>
        <v>260</v>
      </c>
      <c r="K21" s="259">
        <f t="shared" si="37"/>
        <v>260</v>
      </c>
      <c r="L21" s="259">
        <f t="shared" si="37"/>
        <v>260</v>
      </c>
      <c r="M21" s="259">
        <f t="shared" si="37"/>
        <v>260</v>
      </c>
      <c r="N21" s="259">
        <f t="shared" si="37"/>
        <v>260</v>
      </c>
      <c r="O21" s="259">
        <f t="shared" si="21"/>
        <v>3250</v>
      </c>
      <c r="P21" s="213"/>
      <c r="Q21" s="298" t="str">
        <f t="shared" si="5"/>
        <v>DBS and Staff Training Repayments</v>
      </c>
      <c r="R21" s="282">
        <f>N60</f>
        <v>260</v>
      </c>
      <c r="S21" s="282">
        <f t="shared" ref="S21:AC21" si="38">R60</f>
        <v>267.8</v>
      </c>
      <c r="T21" s="282">
        <f t="shared" si="38"/>
        <v>267.8</v>
      </c>
      <c r="U21" s="282">
        <f t="shared" si="38"/>
        <v>267.8</v>
      </c>
      <c r="V21" s="282">
        <f t="shared" si="38"/>
        <v>267.8</v>
      </c>
      <c r="W21" s="282">
        <f t="shared" si="38"/>
        <v>267.8</v>
      </c>
      <c r="X21" s="282">
        <f t="shared" si="38"/>
        <v>267.8</v>
      </c>
      <c r="Y21" s="282">
        <f t="shared" si="38"/>
        <v>267.8</v>
      </c>
      <c r="Z21" s="282">
        <f t="shared" si="38"/>
        <v>267.8</v>
      </c>
      <c r="AA21" s="282">
        <f t="shared" si="38"/>
        <v>267.8</v>
      </c>
      <c r="AB21" s="282">
        <f t="shared" si="38"/>
        <v>267.8</v>
      </c>
      <c r="AC21" s="282">
        <f t="shared" si="38"/>
        <v>267.8</v>
      </c>
      <c r="AD21" s="259">
        <f t="shared" si="10"/>
        <v>3205.8000000000006</v>
      </c>
      <c r="AE21" s="213"/>
      <c r="AF21" s="284" t="str">
        <f t="shared" si="11"/>
        <v>DBS and Staff Training Repayments</v>
      </c>
      <c r="AG21" s="282">
        <f>AC60</f>
        <v>267.8</v>
      </c>
      <c r="AH21" s="282">
        <f t="shared" ref="AH21:AR21" si="39">AG60</f>
        <v>275.834</v>
      </c>
      <c r="AI21" s="282">
        <f t="shared" si="39"/>
        <v>275.834</v>
      </c>
      <c r="AJ21" s="282">
        <f t="shared" si="39"/>
        <v>275.834</v>
      </c>
      <c r="AK21" s="282">
        <f t="shared" si="39"/>
        <v>275.834</v>
      </c>
      <c r="AL21" s="282">
        <f t="shared" si="39"/>
        <v>275.834</v>
      </c>
      <c r="AM21" s="282">
        <f t="shared" si="39"/>
        <v>275.834</v>
      </c>
      <c r="AN21" s="282">
        <f t="shared" si="39"/>
        <v>275.834</v>
      </c>
      <c r="AO21" s="282">
        <f t="shared" si="39"/>
        <v>275.834</v>
      </c>
      <c r="AP21" s="282">
        <f t="shared" si="39"/>
        <v>275.834</v>
      </c>
      <c r="AQ21" s="282">
        <f t="shared" si="39"/>
        <v>275.834</v>
      </c>
      <c r="AR21" s="282">
        <f t="shared" si="39"/>
        <v>275.834</v>
      </c>
      <c r="AS21" s="259">
        <f t="shared" si="27"/>
        <v>3301.9739999999997</v>
      </c>
      <c r="AT21" s="213"/>
      <c r="AU21" s="209"/>
      <c r="AV21" s="205"/>
    </row>
    <row r="22" spans="1:272" s="220" customFormat="1" ht="17">
      <c r="A22" s="221" t="s">
        <v>147</v>
      </c>
      <c r="B22" s="230"/>
      <c r="C22" s="222">
        <f t="shared" ref="C22:N22" si="40">C13+C16+C14+C17+C15+C18+C19+C20+C21</f>
        <v>8706.6</v>
      </c>
      <c r="D22" s="222">
        <f t="shared" si="40"/>
        <v>15029.22</v>
      </c>
      <c r="E22" s="222">
        <f t="shared" si="40"/>
        <v>20891.84</v>
      </c>
      <c r="F22" s="222">
        <f t="shared" si="40"/>
        <v>26564.46</v>
      </c>
      <c r="G22" s="222">
        <f t="shared" si="40"/>
        <v>32817.079999999994</v>
      </c>
      <c r="H22" s="222">
        <f t="shared" si="40"/>
        <v>38329.699999999997</v>
      </c>
      <c r="I22" s="222">
        <f t="shared" si="40"/>
        <v>44582.319999999992</v>
      </c>
      <c r="J22" s="222">
        <f t="shared" si="40"/>
        <v>50094.94</v>
      </c>
      <c r="K22" s="222">
        <f t="shared" si="40"/>
        <v>56347.55999999999</v>
      </c>
      <c r="L22" s="222">
        <f t="shared" si="40"/>
        <v>61860.18</v>
      </c>
      <c r="M22" s="222">
        <f t="shared" si="40"/>
        <v>68112.800000000003</v>
      </c>
      <c r="N22" s="222">
        <f t="shared" si="40"/>
        <v>73625.42</v>
      </c>
      <c r="O22" s="222">
        <f>SUM(C22:N22)</f>
        <v>496962.11999999994</v>
      </c>
      <c r="P22" s="213"/>
      <c r="Q22" s="299"/>
      <c r="R22" s="222">
        <f t="shared" ref="R22:AC22" si="41">R13+R16+R14+R17+R15+R18+R19+R20+R21</f>
        <v>79878.039999999994</v>
      </c>
      <c r="S22" s="222">
        <f t="shared" si="41"/>
        <v>85398.46</v>
      </c>
      <c r="T22" s="222">
        <f t="shared" si="41"/>
        <v>91651.08</v>
      </c>
      <c r="U22" s="222">
        <f t="shared" si="41"/>
        <v>97163.7</v>
      </c>
      <c r="V22" s="222">
        <f t="shared" si="41"/>
        <v>103416.31999999998</v>
      </c>
      <c r="W22" s="222">
        <f t="shared" si="41"/>
        <v>108928.94</v>
      </c>
      <c r="X22" s="222">
        <f t="shared" si="41"/>
        <v>115181.56</v>
      </c>
      <c r="Y22" s="222">
        <f t="shared" si="41"/>
        <v>120694.18000000001</v>
      </c>
      <c r="Z22" s="222">
        <f t="shared" si="41"/>
        <v>126946.8</v>
      </c>
      <c r="AA22" s="222">
        <f t="shared" si="41"/>
        <v>132459.41999999998</v>
      </c>
      <c r="AB22" s="222">
        <f t="shared" si="41"/>
        <v>138712.03999999998</v>
      </c>
      <c r="AC22" s="222">
        <f t="shared" si="41"/>
        <v>144224.65999999997</v>
      </c>
      <c r="AD22" s="222">
        <f>SUM(R22:AC22)</f>
        <v>1344655.2000000002</v>
      </c>
      <c r="AE22" s="213"/>
      <c r="AF22" s="287" t="str">
        <f>A22</f>
        <v>Total Receipts</v>
      </c>
      <c r="AG22" s="223">
        <f t="shared" ref="AG22:AR22" si="42">AG16+AG13+AG14+AG17+AG15+AG18+AG19+AG20+AG21</f>
        <v>146877.27999999997</v>
      </c>
      <c r="AH22" s="223">
        <f t="shared" si="42"/>
        <v>152397.93400000001</v>
      </c>
      <c r="AI22" s="223">
        <f t="shared" si="42"/>
        <v>157750.554</v>
      </c>
      <c r="AJ22" s="223">
        <f t="shared" si="42"/>
        <v>164163.174</v>
      </c>
      <c r="AK22" s="223">
        <f t="shared" si="42"/>
        <v>169515.79400000002</v>
      </c>
      <c r="AL22" s="223">
        <f t="shared" si="42"/>
        <v>175028.41399999999</v>
      </c>
      <c r="AM22" s="223">
        <f t="shared" si="42"/>
        <v>181281.03400000001</v>
      </c>
      <c r="AN22" s="223">
        <f t="shared" si="42"/>
        <v>186793.65400000001</v>
      </c>
      <c r="AO22" s="223">
        <f t="shared" si="42"/>
        <v>192146.274</v>
      </c>
      <c r="AP22" s="223">
        <f t="shared" si="42"/>
        <v>198558.89399999997</v>
      </c>
      <c r="AQ22" s="223">
        <f t="shared" si="42"/>
        <v>203911.514</v>
      </c>
      <c r="AR22" s="223">
        <f t="shared" si="42"/>
        <v>209424.13399999999</v>
      </c>
      <c r="AS22" s="222">
        <f>SUM(AG22:AR22)</f>
        <v>2137848.6540000001</v>
      </c>
      <c r="AT22" s="213"/>
      <c r="AU22" s="210"/>
      <c r="AV22" s="205"/>
      <c r="AW22" s="150"/>
      <c r="AX22" s="150"/>
      <c r="AY22" s="150"/>
      <c r="AZ22" s="150"/>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row>
    <row r="23" spans="1:272" s="150" customFormat="1">
      <c r="A23" s="239" t="s">
        <v>153</v>
      </c>
      <c r="B23" s="240">
        <v>5500</v>
      </c>
      <c r="C23" s="306"/>
      <c r="D23" s="306"/>
      <c r="E23" s="306"/>
      <c r="F23" s="306"/>
      <c r="G23" s="306"/>
      <c r="H23" s="306"/>
      <c r="I23" s="306"/>
      <c r="J23" s="306"/>
      <c r="K23" s="306"/>
      <c r="L23" s="306"/>
      <c r="M23" s="306"/>
      <c r="N23" s="306"/>
      <c r="O23" s="306"/>
      <c r="P23" s="229"/>
      <c r="Q23" s="288"/>
      <c r="R23" s="241"/>
      <c r="S23" s="241"/>
      <c r="T23" s="241"/>
      <c r="U23" s="241"/>
      <c r="V23" s="241"/>
      <c r="W23" s="241"/>
      <c r="X23" s="241"/>
      <c r="Y23" s="241"/>
      <c r="Z23" s="241"/>
      <c r="AA23" s="241"/>
      <c r="AB23" s="241"/>
      <c r="AC23" s="241"/>
      <c r="AD23" s="241"/>
      <c r="AE23" s="229"/>
      <c r="AF23" s="288"/>
      <c r="AG23" s="241"/>
      <c r="AH23" s="241"/>
      <c r="AI23" s="241"/>
      <c r="AJ23" s="241"/>
      <c r="AK23" s="241"/>
      <c r="AL23" s="241"/>
      <c r="AM23" s="241"/>
      <c r="AN23" s="241"/>
      <c r="AO23" s="241"/>
      <c r="AP23" s="241"/>
      <c r="AQ23" s="241"/>
      <c r="AR23" s="241"/>
      <c r="AS23" s="241"/>
      <c r="AT23" s="229"/>
      <c r="AU23" s="210"/>
      <c r="AV23" s="205"/>
    </row>
    <row r="24" spans="1:272">
      <c r="A24" s="156"/>
      <c r="B24" s="159"/>
      <c r="C24" s="302"/>
      <c r="D24" s="302"/>
      <c r="E24" s="302"/>
      <c r="F24" s="302"/>
      <c r="G24" s="302"/>
      <c r="H24" s="302"/>
      <c r="I24" s="302"/>
      <c r="J24" s="302"/>
      <c r="K24" s="302"/>
      <c r="L24" s="302"/>
      <c r="M24" s="302"/>
      <c r="N24" s="302"/>
      <c r="O24" s="302"/>
      <c r="P24" s="213"/>
      <c r="Q24" s="289"/>
      <c r="R24" s="155"/>
      <c r="S24" s="155"/>
      <c r="T24" s="155"/>
      <c r="U24" s="155"/>
      <c r="V24" s="155"/>
      <c r="W24" s="155"/>
      <c r="X24" s="155"/>
      <c r="Y24" s="155"/>
      <c r="Z24" s="155"/>
      <c r="AA24" s="155"/>
      <c r="AB24" s="155"/>
      <c r="AC24" s="155"/>
      <c r="AD24" s="155"/>
      <c r="AE24" s="213"/>
      <c r="AF24" s="289"/>
      <c r="AG24" s="155"/>
      <c r="AH24" s="155"/>
      <c r="AI24" s="155"/>
      <c r="AJ24" s="155"/>
      <c r="AK24" s="155"/>
      <c r="AL24" s="155"/>
      <c r="AM24" s="155"/>
      <c r="AN24" s="155"/>
      <c r="AO24" s="155"/>
      <c r="AP24" s="155"/>
      <c r="AQ24" s="155"/>
      <c r="AR24" s="155"/>
      <c r="AS24" s="155"/>
      <c r="AT24" s="213"/>
      <c r="AU24" s="210"/>
      <c r="AV24" s="205"/>
    </row>
    <row r="25" spans="1:272" s="160" customFormat="1">
      <c r="A25" s="214" t="s">
        <v>146</v>
      </c>
      <c r="B25" s="161" t="s">
        <v>137</v>
      </c>
      <c r="C25" s="162">
        <f t="shared" ref="C25:N25" si="43">C27*0.4</f>
        <v>160</v>
      </c>
      <c r="D25" s="162">
        <f t="shared" si="43"/>
        <v>272</v>
      </c>
      <c r="E25" s="162">
        <f t="shared" si="43"/>
        <v>384</v>
      </c>
      <c r="F25" s="162">
        <f t="shared" si="43"/>
        <v>496</v>
      </c>
      <c r="G25" s="162">
        <f t="shared" si="43"/>
        <v>608</v>
      </c>
      <c r="H25" s="162">
        <f t="shared" si="43"/>
        <v>720</v>
      </c>
      <c r="I25" s="162">
        <f t="shared" si="43"/>
        <v>832</v>
      </c>
      <c r="J25" s="162">
        <f t="shared" si="43"/>
        <v>944</v>
      </c>
      <c r="K25" s="162">
        <f t="shared" si="43"/>
        <v>1056</v>
      </c>
      <c r="L25" s="162">
        <f t="shared" si="43"/>
        <v>1168</v>
      </c>
      <c r="M25" s="162">
        <f t="shared" si="43"/>
        <v>1280</v>
      </c>
      <c r="N25" s="162">
        <f t="shared" si="43"/>
        <v>1392</v>
      </c>
      <c r="O25" s="163">
        <f>SUM(C25:N25)</f>
        <v>9312</v>
      </c>
      <c r="P25" s="204"/>
      <c r="Q25" s="161" t="s">
        <v>137</v>
      </c>
      <c r="R25" s="162">
        <f t="shared" ref="R25:AC25" si="44">R27*0.4</f>
        <v>1504</v>
      </c>
      <c r="S25" s="162">
        <f t="shared" si="44"/>
        <v>1616</v>
      </c>
      <c r="T25" s="162">
        <f t="shared" si="44"/>
        <v>1728</v>
      </c>
      <c r="U25" s="162">
        <f t="shared" si="44"/>
        <v>1840</v>
      </c>
      <c r="V25" s="162">
        <f t="shared" si="44"/>
        <v>1952</v>
      </c>
      <c r="W25" s="162">
        <f t="shared" si="44"/>
        <v>2064</v>
      </c>
      <c r="X25" s="162">
        <f t="shared" si="44"/>
        <v>2176</v>
      </c>
      <c r="Y25" s="162">
        <f t="shared" si="44"/>
        <v>2288</v>
      </c>
      <c r="Z25" s="162">
        <f t="shared" si="44"/>
        <v>2400</v>
      </c>
      <c r="AA25" s="162">
        <f t="shared" si="44"/>
        <v>2512</v>
      </c>
      <c r="AB25" s="162">
        <f t="shared" si="44"/>
        <v>2624</v>
      </c>
      <c r="AC25" s="162">
        <f t="shared" si="44"/>
        <v>2736</v>
      </c>
      <c r="AD25" s="163">
        <f>SUM(R25:AC25)</f>
        <v>25440</v>
      </c>
      <c r="AE25" s="204"/>
      <c r="AF25" s="161" t="s">
        <v>137</v>
      </c>
      <c r="AG25" s="162">
        <f t="shared" ref="AG25:AR25" si="45">AG27*0.4</f>
        <v>2848</v>
      </c>
      <c r="AH25" s="162">
        <f t="shared" si="45"/>
        <v>2960</v>
      </c>
      <c r="AI25" s="162">
        <f t="shared" si="45"/>
        <v>3072</v>
      </c>
      <c r="AJ25" s="162">
        <f t="shared" si="45"/>
        <v>3184</v>
      </c>
      <c r="AK25" s="162">
        <f t="shared" si="45"/>
        <v>3296</v>
      </c>
      <c r="AL25" s="162">
        <f t="shared" si="45"/>
        <v>3408</v>
      </c>
      <c r="AM25" s="162">
        <f t="shared" si="45"/>
        <v>3520</v>
      </c>
      <c r="AN25" s="162">
        <f t="shared" si="45"/>
        <v>3632</v>
      </c>
      <c r="AO25" s="162">
        <f t="shared" si="45"/>
        <v>3744</v>
      </c>
      <c r="AP25" s="162">
        <f t="shared" si="45"/>
        <v>3856</v>
      </c>
      <c r="AQ25" s="162">
        <f t="shared" si="45"/>
        <v>3968</v>
      </c>
      <c r="AR25" s="162">
        <f t="shared" si="45"/>
        <v>4080</v>
      </c>
      <c r="AS25" s="163">
        <f>SUM(AG25:AR25)</f>
        <v>41568</v>
      </c>
      <c r="AT25" s="202"/>
      <c r="AU25" s="202"/>
      <c r="AV25" s="202"/>
      <c r="AW25" s="202"/>
      <c r="AX25" s="202"/>
      <c r="AY25" s="202"/>
      <c r="AZ25" s="202"/>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c r="BY25" s="201"/>
      <c r="BZ25" s="201"/>
      <c r="CA25" s="201"/>
      <c r="CB25" s="201"/>
      <c r="CC25" s="201"/>
      <c r="CD25" s="201"/>
      <c r="CE25" s="201"/>
      <c r="CF25" s="201"/>
      <c r="CG25" s="201"/>
      <c r="CH25" s="201"/>
      <c r="CI25" s="201"/>
      <c r="CJ25" s="201"/>
      <c r="CK25" s="201"/>
      <c r="CL25" s="201"/>
      <c r="CM25" s="201"/>
      <c r="CN25" s="201"/>
      <c r="CO25" s="201"/>
      <c r="CP25" s="201"/>
      <c r="CQ25" s="201"/>
      <c r="CR25" s="201"/>
      <c r="CS25" s="201"/>
      <c r="CT25" s="201"/>
      <c r="CU25" s="201"/>
      <c r="CV25" s="201"/>
      <c r="CW25" s="201"/>
      <c r="CX25" s="201"/>
      <c r="CY25" s="201"/>
      <c r="CZ25" s="201"/>
      <c r="DA25" s="201"/>
      <c r="DB25" s="201"/>
      <c r="DC25" s="201"/>
      <c r="DD25" s="201"/>
      <c r="DE25" s="201"/>
      <c r="DF25" s="201"/>
      <c r="DG25" s="201"/>
      <c r="DH25" s="201"/>
      <c r="DI25" s="201"/>
      <c r="DJ25" s="201"/>
      <c r="DK25" s="201"/>
      <c r="DL25" s="201"/>
      <c r="DM25" s="201"/>
      <c r="DN25" s="201"/>
      <c r="DO25" s="201"/>
      <c r="DP25" s="201"/>
      <c r="DQ25" s="201"/>
      <c r="DR25" s="201"/>
      <c r="DS25" s="201"/>
      <c r="DT25" s="201"/>
      <c r="DU25" s="201"/>
      <c r="DV25" s="201"/>
      <c r="DW25" s="201"/>
      <c r="DX25" s="201"/>
      <c r="DY25" s="201"/>
      <c r="DZ25" s="201"/>
      <c r="EA25" s="201"/>
      <c r="EB25" s="201"/>
      <c r="EC25" s="201"/>
      <c r="ED25" s="201"/>
      <c r="EE25" s="201"/>
      <c r="EF25" s="201"/>
      <c r="EG25" s="201"/>
      <c r="EH25" s="201"/>
      <c r="EI25" s="201"/>
      <c r="EJ25" s="201"/>
      <c r="EK25" s="201"/>
      <c r="EL25" s="201"/>
      <c r="EM25" s="201"/>
      <c r="EN25" s="201"/>
      <c r="EO25" s="201"/>
      <c r="EP25" s="201"/>
      <c r="EQ25" s="201"/>
      <c r="ER25" s="201"/>
      <c r="ES25" s="201"/>
      <c r="ET25" s="201"/>
      <c r="EU25" s="201"/>
      <c r="EV25" s="201"/>
      <c r="EW25" s="201"/>
      <c r="EX25" s="201"/>
    </row>
    <row r="26" spans="1:272" s="160" customFormat="1">
      <c r="A26" s="201"/>
      <c r="B26" s="161" t="s">
        <v>136</v>
      </c>
      <c r="C26" s="162">
        <f>C27*0.6</f>
        <v>240</v>
      </c>
      <c r="D26" s="162">
        <f t="shared" ref="D26:N26" si="46">D27*0.6</f>
        <v>408</v>
      </c>
      <c r="E26" s="162">
        <f t="shared" si="46"/>
        <v>576</v>
      </c>
      <c r="F26" s="162">
        <f t="shared" si="46"/>
        <v>744</v>
      </c>
      <c r="G26" s="162">
        <f t="shared" si="46"/>
        <v>912</v>
      </c>
      <c r="H26" s="162">
        <f t="shared" si="46"/>
        <v>1080</v>
      </c>
      <c r="I26" s="162">
        <f t="shared" si="46"/>
        <v>1248</v>
      </c>
      <c r="J26" s="162">
        <f t="shared" si="46"/>
        <v>1416</v>
      </c>
      <c r="K26" s="162">
        <f t="shared" si="46"/>
        <v>1584</v>
      </c>
      <c r="L26" s="162">
        <f t="shared" si="46"/>
        <v>1752</v>
      </c>
      <c r="M26" s="162">
        <f t="shared" si="46"/>
        <v>1920</v>
      </c>
      <c r="N26" s="162">
        <f t="shared" si="46"/>
        <v>2088</v>
      </c>
      <c r="O26" s="163">
        <f>SUM(C26:N26)</f>
        <v>13968</v>
      </c>
      <c r="P26" s="203"/>
      <c r="Q26" s="161" t="s">
        <v>136</v>
      </c>
      <c r="R26" s="162">
        <f t="shared" ref="R26:AC26" si="47">R27*0.6</f>
        <v>2256</v>
      </c>
      <c r="S26" s="162">
        <f t="shared" si="47"/>
        <v>2424</v>
      </c>
      <c r="T26" s="162">
        <f t="shared" si="47"/>
        <v>2592</v>
      </c>
      <c r="U26" s="162">
        <f t="shared" si="47"/>
        <v>2760</v>
      </c>
      <c r="V26" s="162">
        <f t="shared" si="47"/>
        <v>2928</v>
      </c>
      <c r="W26" s="162">
        <f t="shared" si="47"/>
        <v>3096</v>
      </c>
      <c r="X26" s="162">
        <f t="shared" si="47"/>
        <v>3264</v>
      </c>
      <c r="Y26" s="162">
        <f t="shared" si="47"/>
        <v>3432</v>
      </c>
      <c r="Z26" s="162">
        <f t="shared" si="47"/>
        <v>3600</v>
      </c>
      <c r="AA26" s="162">
        <f t="shared" si="47"/>
        <v>3768</v>
      </c>
      <c r="AB26" s="162">
        <f t="shared" si="47"/>
        <v>3936</v>
      </c>
      <c r="AC26" s="162">
        <f t="shared" si="47"/>
        <v>4104</v>
      </c>
      <c r="AD26" s="163">
        <f>SUM(R26:AC26)</f>
        <v>38160</v>
      </c>
      <c r="AE26" s="203"/>
      <c r="AF26" s="161" t="s">
        <v>136</v>
      </c>
      <c r="AG26" s="162">
        <f t="shared" ref="AG26:AR26" si="48">AG27*0.6</f>
        <v>4272</v>
      </c>
      <c r="AH26" s="162">
        <f t="shared" si="48"/>
        <v>4440</v>
      </c>
      <c r="AI26" s="162">
        <f t="shared" si="48"/>
        <v>4608</v>
      </c>
      <c r="AJ26" s="162">
        <f t="shared" si="48"/>
        <v>4776</v>
      </c>
      <c r="AK26" s="162">
        <f t="shared" si="48"/>
        <v>4944</v>
      </c>
      <c r="AL26" s="162">
        <f t="shared" si="48"/>
        <v>5112</v>
      </c>
      <c r="AM26" s="162">
        <f t="shared" si="48"/>
        <v>5280</v>
      </c>
      <c r="AN26" s="162">
        <f t="shared" si="48"/>
        <v>5448</v>
      </c>
      <c r="AO26" s="162">
        <f t="shared" si="48"/>
        <v>5616</v>
      </c>
      <c r="AP26" s="162">
        <f t="shared" si="48"/>
        <v>5784</v>
      </c>
      <c r="AQ26" s="162">
        <f t="shared" si="48"/>
        <v>5952</v>
      </c>
      <c r="AR26" s="162">
        <f t="shared" si="48"/>
        <v>6120</v>
      </c>
      <c r="AS26" s="163">
        <f>SUM(AG26:AR26)</f>
        <v>62352</v>
      </c>
      <c r="AT26" s="202"/>
      <c r="AU26" s="202"/>
      <c r="AV26" s="202"/>
      <c r="AW26" s="202"/>
      <c r="AX26" s="202"/>
      <c r="AY26" s="202"/>
      <c r="AZ26" s="202"/>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BY26" s="201"/>
      <c r="BZ26" s="201"/>
      <c r="CA26" s="201"/>
      <c r="CB26" s="201"/>
      <c r="CC26" s="201"/>
      <c r="CD26" s="201"/>
      <c r="CE26" s="201"/>
      <c r="CF26" s="201"/>
      <c r="CG26" s="201"/>
      <c r="CH26" s="201"/>
      <c r="CI26" s="201"/>
      <c r="CJ26" s="201"/>
      <c r="CK26" s="201"/>
      <c r="CL26" s="201"/>
      <c r="CM26" s="201"/>
      <c r="CN26" s="201"/>
      <c r="CO26" s="201"/>
      <c r="CP26" s="201"/>
      <c r="CQ26" s="201"/>
      <c r="CR26" s="201"/>
      <c r="CS26" s="201"/>
      <c r="CT26" s="201"/>
      <c r="CU26" s="201"/>
      <c r="CV26" s="201"/>
      <c r="CW26" s="201"/>
      <c r="CX26" s="201"/>
      <c r="CY26" s="201"/>
      <c r="CZ26" s="201"/>
      <c r="DA26" s="201"/>
      <c r="DB26" s="201"/>
      <c r="DC26" s="201"/>
      <c r="DD26" s="201"/>
      <c r="DE26" s="201"/>
      <c r="DF26" s="201"/>
      <c r="DG26" s="201"/>
      <c r="DH26" s="201"/>
      <c r="DI26" s="201"/>
      <c r="DJ26" s="201"/>
      <c r="DK26" s="201"/>
      <c r="DL26" s="201"/>
      <c r="DM26" s="201"/>
      <c r="DN26" s="201"/>
      <c r="DO26" s="201"/>
      <c r="DP26" s="201"/>
      <c r="DQ26" s="201"/>
      <c r="DR26" s="201"/>
      <c r="DS26" s="201"/>
      <c r="DT26" s="201"/>
      <c r="DU26" s="201"/>
      <c r="DV26" s="201"/>
      <c r="DW26" s="201"/>
      <c r="DX26" s="201"/>
      <c r="DY26" s="201"/>
      <c r="DZ26" s="201"/>
      <c r="EA26" s="201"/>
      <c r="EB26" s="201"/>
      <c r="EC26" s="201"/>
      <c r="ED26" s="201"/>
      <c r="EE26" s="201"/>
      <c r="EF26" s="201"/>
      <c r="EG26" s="201"/>
      <c r="EH26" s="201"/>
      <c r="EI26" s="201"/>
      <c r="EJ26" s="201"/>
      <c r="EK26" s="201"/>
      <c r="EL26" s="201"/>
      <c r="EM26" s="201"/>
      <c r="EN26" s="201"/>
      <c r="EO26" s="201"/>
      <c r="EP26" s="201"/>
      <c r="EQ26" s="201"/>
      <c r="ER26" s="201"/>
      <c r="ES26" s="201"/>
      <c r="ET26" s="201"/>
      <c r="EU26" s="201"/>
      <c r="EV26" s="201"/>
      <c r="EW26" s="201"/>
      <c r="EX26" s="201"/>
    </row>
    <row r="27" spans="1:272" s="226" customFormat="1">
      <c r="B27" s="227" t="s">
        <v>0</v>
      </c>
      <c r="C27" s="228">
        <v>400</v>
      </c>
      <c r="D27" s="228">
        <f t="shared" ref="D27:N27" si="49">C27+140+140</f>
        <v>680</v>
      </c>
      <c r="E27" s="228">
        <f t="shared" si="49"/>
        <v>960</v>
      </c>
      <c r="F27" s="228">
        <f t="shared" si="49"/>
        <v>1240</v>
      </c>
      <c r="G27" s="228">
        <f t="shared" si="49"/>
        <v>1520</v>
      </c>
      <c r="H27" s="228">
        <f t="shared" si="49"/>
        <v>1800</v>
      </c>
      <c r="I27" s="228">
        <f>H27+140+140</f>
        <v>2080</v>
      </c>
      <c r="J27" s="228">
        <f t="shared" si="49"/>
        <v>2360</v>
      </c>
      <c r="K27" s="228">
        <f t="shared" si="49"/>
        <v>2640</v>
      </c>
      <c r="L27" s="228">
        <f t="shared" si="49"/>
        <v>2920</v>
      </c>
      <c r="M27" s="228">
        <f t="shared" si="49"/>
        <v>3200</v>
      </c>
      <c r="N27" s="228">
        <f t="shared" si="49"/>
        <v>3480</v>
      </c>
      <c r="O27" s="228">
        <f>O26+O25</f>
        <v>23280</v>
      </c>
      <c r="Q27" s="227" t="s">
        <v>0</v>
      </c>
      <c r="R27" s="228">
        <f>N27+140+140</f>
        <v>3760</v>
      </c>
      <c r="S27" s="228">
        <f t="shared" ref="S27:AC27" si="50">R27+140+140</f>
        <v>4040</v>
      </c>
      <c r="T27" s="228">
        <f t="shared" si="50"/>
        <v>4320</v>
      </c>
      <c r="U27" s="228">
        <f t="shared" si="50"/>
        <v>4600</v>
      </c>
      <c r="V27" s="228">
        <f t="shared" si="50"/>
        <v>4880</v>
      </c>
      <c r="W27" s="228">
        <f t="shared" si="50"/>
        <v>5160</v>
      </c>
      <c r="X27" s="228">
        <f t="shared" si="50"/>
        <v>5440</v>
      </c>
      <c r="Y27" s="228">
        <f t="shared" si="50"/>
        <v>5720</v>
      </c>
      <c r="Z27" s="228">
        <f t="shared" si="50"/>
        <v>6000</v>
      </c>
      <c r="AA27" s="228">
        <f t="shared" si="50"/>
        <v>6280</v>
      </c>
      <c r="AB27" s="228">
        <f t="shared" si="50"/>
        <v>6560</v>
      </c>
      <c r="AC27" s="228">
        <f t="shared" si="50"/>
        <v>6840</v>
      </c>
      <c r="AD27" s="228">
        <f>AD26+AD25</f>
        <v>63600</v>
      </c>
      <c r="AF27" s="227" t="s">
        <v>0</v>
      </c>
      <c r="AG27" s="228">
        <f>AC27+140+140</f>
        <v>7120</v>
      </c>
      <c r="AH27" s="228">
        <f t="shared" ref="AH27:AR27" si="51">AG27+140+140</f>
        <v>7400</v>
      </c>
      <c r="AI27" s="228">
        <f t="shared" si="51"/>
        <v>7680</v>
      </c>
      <c r="AJ27" s="228">
        <f t="shared" si="51"/>
        <v>7960</v>
      </c>
      <c r="AK27" s="228">
        <f t="shared" si="51"/>
        <v>8240</v>
      </c>
      <c r="AL27" s="228">
        <f t="shared" si="51"/>
        <v>8520</v>
      </c>
      <c r="AM27" s="228">
        <f t="shared" si="51"/>
        <v>8800</v>
      </c>
      <c r="AN27" s="228">
        <f t="shared" si="51"/>
        <v>9080</v>
      </c>
      <c r="AO27" s="228">
        <f t="shared" si="51"/>
        <v>9360</v>
      </c>
      <c r="AP27" s="228">
        <f t="shared" si="51"/>
        <v>9640</v>
      </c>
      <c r="AQ27" s="228">
        <f t="shared" si="51"/>
        <v>9920</v>
      </c>
      <c r="AR27" s="228">
        <f t="shared" si="51"/>
        <v>10200</v>
      </c>
      <c r="AS27" s="228">
        <f>AS26+AS25</f>
        <v>103920</v>
      </c>
    </row>
    <row r="28" spans="1:272" s="226" customFormat="1">
      <c r="B28" s="227"/>
      <c r="C28" s="228"/>
      <c r="D28" s="228"/>
      <c r="E28" s="228"/>
      <c r="F28" s="228"/>
      <c r="G28" s="228"/>
      <c r="H28" s="228"/>
      <c r="I28" s="228"/>
      <c r="J28" s="228"/>
      <c r="K28" s="228"/>
      <c r="L28" s="228"/>
      <c r="M28" s="228"/>
      <c r="N28" s="228"/>
      <c r="O28" s="228"/>
      <c r="Q28" s="290"/>
      <c r="R28" s="228"/>
      <c r="S28" s="228"/>
      <c r="T28" s="228"/>
      <c r="U28" s="228"/>
      <c r="V28" s="228"/>
      <c r="W28" s="228"/>
      <c r="X28" s="228"/>
      <c r="Y28" s="228"/>
      <c r="Z28" s="228"/>
      <c r="AA28" s="228"/>
      <c r="AB28" s="228"/>
      <c r="AC28" s="228"/>
      <c r="AD28" s="228"/>
      <c r="AF28" s="290"/>
      <c r="AG28" s="228"/>
      <c r="AH28" s="228"/>
      <c r="AI28" s="228"/>
      <c r="AJ28" s="228"/>
      <c r="AK28" s="228"/>
      <c r="AL28" s="228"/>
      <c r="AM28" s="228"/>
      <c r="AN28" s="228"/>
      <c r="AO28" s="228"/>
      <c r="AP28" s="228"/>
      <c r="AQ28" s="228"/>
      <c r="AR28" s="228"/>
      <c r="AS28" s="228"/>
    </row>
    <row r="29" spans="1:272" s="179" customFormat="1" ht="17">
      <c r="A29" s="175" t="s">
        <v>129</v>
      </c>
      <c r="B29" s="176" t="s">
        <v>151</v>
      </c>
      <c r="C29" s="215" t="s">
        <v>16</v>
      </c>
      <c r="D29" s="215" t="s">
        <v>17</v>
      </c>
      <c r="E29" s="215" t="s">
        <v>18</v>
      </c>
      <c r="F29" s="215" t="s">
        <v>19</v>
      </c>
      <c r="G29" s="215" t="s">
        <v>20</v>
      </c>
      <c r="H29" s="215" t="s">
        <v>143</v>
      </c>
      <c r="I29" s="215" t="s">
        <v>144</v>
      </c>
      <c r="J29" s="215" t="s">
        <v>21</v>
      </c>
      <c r="K29" s="215" t="s">
        <v>145</v>
      </c>
      <c r="L29" s="215" t="s">
        <v>22</v>
      </c>
      <c r="M29" s="215" t="s">
        <v>23</v>
      </c>
      <c r="N29" s="215" t="s">
        <v>24</v>
      </c>
      <c r="O29" s="216" t="s">
        <v>1</v>
      </c>
      <c r="P29" s="211"/>
      <c r="Q29" s="291" t="str">
        <f>A29</f>
        <v>Cost of Sales</v>
      </c>
      <c r="R29" s="215" t="s">
        <v>16</v>
      </c>
      <c r="S29" s="215" t="s">
        <v>17</v>
      </c>
      <c r="T29" s="215" t="s">
        <v>18</v>
      </c>
      <c r="U29" s="215" t="s">
        <v>19</v>
      </c>
      <c r="V29" s="215" t="s">
        <v>20</v>
      </c>
      <c r="W29" s="215" t="s">
        <v>143</v>
      </c>
      <c r="X29" s="215" t="s">
        <v>144</v>
      </c>
      <c r="Y29" s="215" t="s">
        <v>21</v>
      </c>
      <c r="Z29" s="215" t="s">
        <v>145</v>
      </c>
      <c r="AA29" s="215" t="s">
        <v>22</v>
      </c>
      <c r="AB29" s="215" t="s">
        <v>23</v>
      </c>
      <c r="AC29" s="215" t="s">
        <v>24</v>
      </c>
      <c r="AD29" s="216" t="str">
        <f>AD2</f>
        <v>Year 2</v>
      </c>
      <c r="AE29" s="212"/>
      <c r="AF29" s="291" t="str">
        <f t="shared" ref="AF29:AF41" si="52">A29</f>
        <v>Cost of Sales</v>
      </c>
      <c r="AG29" s="215" t="s">
        <v>16</v>
      </c>
      <c r="AH29" s="215" t="s">
        <v>17</v>
      </c>
      <c r="AI29" s="215" t="s">
        <v>18</v>
      </c>
      <c r="AJ29" s="215" t="s">
        <v>19</v>
      </c>
      <c r="AK29" s="215" t="s">
        <v>20</v>
      </c>
      <c r="AL29" s="215" t="s">
        <v>143</v>
      </c>
      <c r="AM29" s="215" t="s">
        <v>144</v>
      </c>
      <c r="AN29" s="215" t="s">
        <v>21</v>
      </c>
      <c r="AO29" s="215" t="s">
        <v>145</v>
      </c>
      <c r="AP29" s="215" t="s">
        <v>22</v>
      </c>
      <c r="AQ29" s="215" t="s">
        <v>23</v>
      </c>
      <c r="AR29" s="215" t="s">
        <v>24</v>
      </c>
      <c r="AS29" s="216" t="str">
        <f>AS2</f>
        <v>Year 3</v>
      </c>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78"/>
      <c r="EZ29" s="178"/>
      <c r="FA29" s="178"/>
      <c r="FB29" s="178"/>
      <c r="FC29" s="178"/>
      <c r="FD29" s="178"/>
      <c r="FE29" s="178"/>
      <c r="FF29" s="178"/>
      <c r="FG29" s="178"/>
      <c r="FH29" s="178"/>
      <c r="FI29" s="178"/>
      <c r="FJ29" s="178"/>
      <c r="FK29" s="178"/>
      <c r="FL29" s="178"/>
      <c r="FM29" s="178"/>
      <c r="FN29" s="178"/>
      <c r="FO29" s="178"/>
      <c r="FP29" s="178"/>
      <c r="FQ29" s="178"/>
      <c r="FR29" s="178"/>
      <c r="FS29" s="178"/>
      <c r="FT29" s="178"/>
      <c r="FU29" s="178"/>
      <c r="FV29" s="178"/>
      <c r="FW29" s="178"/>
      <c r="FX29" s="178"/>
      <c r="FY29" s="178"/>
      <c r="FZ29" s="178"/>
      <c r="GA29" s="178"/>
      <c r="GB29" s="178"/>
      <c r="GC29" s="178"/>
      <c r="GD29" s="178"/>
      <c r="GE29" s="178"/>
      <c r="GF29" s="178"/>
      <c r="GG29" s="178"/>
      <c r="GH29" s="178"/>
      <c r="GI29" s="178"/>
      <c r="GJ29" s="178"/>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8"/>
      <c r="HO29" s="178"/>
      <c r="HP29" s="178"/>
      <c r="HQ29" s="178"/>
      <c r="HR29" s="178"/>
      <c r="HS29" s="178"/>
      <c r="HT29" s="178"/>
      <c r="HU29" s="178"/>
      <c r="HV29" s="178"/>
      <c r="HW29" s="178"/>
      <c r="HX29" s="178"/>
      <c r="HY29" s="178"/>
      <c r="HZ29" s="178"/>
      <c r="IA29" s="178"/>
      <c r="IB29" s="178"/>
      <c r="IC29" s="178"/>
      <c r="ID29" s="178"/>
      <c r="IE29" s="178"/>
      <c r="IF29" s="178"/>
      <c r="IG29" s="178"/>
      <c r="IH29" s="178"/>
      <c r="II29" s="178"/>
      <c r="IJ29" s="178"/>
      <c r="IK29" s="178"/>
      <c r="IL29" s="178"/>
      <c r="IM29" s="178"/>
      <c r="IN29" s="178"/>
      <c r="IO29" s="178"/>
      <c r="IP29" s="178"/>
      <c r="IQ29" s="178"/>
      <c r="IR29" s="178"/>
      <c r="IS29" s="178"/>
      <c r="IT29" s="178"/>
      <c r="IU29" s="178"/>
      <c r="IV29" s="178"/>
      <c r="IW29" s="178"/>
      <c r="IX29" s="178"/>
      <c r="IY29" s="178"/>
      <c r="IZ29" s="178"/>
      <c r="JA29" s="178"/>
      <c r="JB29" s="178"/>
      <c r="JC29" s="178"/>
      <c r="JD29" s="178"/>
      <c r="JE29" s="178"/>
      <c r="JF29" s="178"/>
      <c r="JG29" s="178"/>
      <c r="JH29" s="178"/>
      <c r="JI29" s="178"/>
      <c r="JJ29" s="178"/>
      <c r="JK29" s="178"/>
      <c r="JL29" s="178"/>
    </row>
    <row r="30" spans="1:272" s="172" customFormat="1" ht="17">
      <c r="A30" s="272" t="str">
        <f>A3</f>
        <v xml:space="preserve">Private Clients </v>
      </c>
      <c r="B30" s="261">
        <v>10</v>
      </c>
      <c r="C30" s="261">
        <f>C3*B30</f>
        <v>1120</v>
      </c>
      <c r="D30" s="261">
        <f>D3*B30</f>
        <v>1903.9999999999998</v>
      </c>
      <c r="E30" s="261">
        <f>E3*B30</f>
        <v>2687.9999999999995</v>
      </c>
      <c r="F30" s="261">
        <f>F3*B30</f>
        <v>3472</v>
      </c>
      <c r="G30" s="261">
        <f>G3*B30</f>
        <v>4256</v>
      </c>
      <c r="H30" s="261">
        <f>H3*B30</f>
        <v>5039.9999999999991</v>
      </c>
      <c r="I30" s="261">
        <f>I3*B30</f>
        <v>5824</v>
      </c>
      <c r="J30" s="261">
        <f>J3*B30</f>
        <v>6608</v>
      </c>
      <c r="K30" s="261">
        <f>K3*B30</f>
        <v>7391.9999999999991</v>
      </c>
      <c r="L30" s="261">
        <f>L3*B30</f>
        <v>8175.9999999999991</v>
      </c>
      <c r="M30" s="261">
        <f>M3*B30</f>
        <v>8960</v>
      </c>
      <c r="N30" s="261">
        <f>N3*B30</f>
        <v>9744</v>
      </c>
      <c r="O30" s="273">
        <f t="shared" ref="O30:O41" si="53">SUM(C30:N30)</f>
        <v>65184</v>
      </c>
      <c r="P30" s="211"/>
      <c r="Q30" s="292" t="str">
        <f>A30</f>
        <v xml:space="preserve">Private Clients </v>
      </c>
      <c r="R30" s="261">
        <f>B30*R3</f>
        <v>10528</v>
      </c>
      <c r="S30" s="261">
        <f>B30*S3</f>
        <v>11311.999999999998</v>
      </c>
      <c r="T30" s="261">
        <f>B30*T3</f>
        <v>12096</v>
      </c>
      <c r="U30" s="261">
        <f>B30*U3</f>
        <v>12880</v>
      </c>
      <c r="V30" s="261">
        <f>B30*V3</f>
        <v>13663.999999999998</v>
      </c>
      <c r="W30" s="261">
        <f>B30*W3</f>
        <v>14448</v>
      </c>
      <c r="X30" s="261">
        <f>B30*X3</f>
        <v>15231.999999999998</v>
      </c>
      <c r="Y30" s="261">
        <f>B30*Y3</f>
        <v>16016</v>
      </c>
      <c r="Z30" s="261">
        <f>B30*Z3</f>
        <v>16800</v>
      </c>
      <c r="AA30" s="261">
        <f>B30*AA3</f>
        <v>17584</v>
      </c>
      <c r="AB30" s="261">
        <f>B30*AB3</f>
        <v>18368</v>
      </c>
      <c r="AC30" s="261">
        <f>B30*AC3</f>
        <v>19152</v>
      </c>
      <c r="AD30" s="271">
        <f t="shared" ref="AD30:AD40" si="54">SUM(R30:AC30)</f>
        <v>178080</v>
      </c>
      <c r="AE30" s="212"/>
      <c r="AF30" s="292" t="str">
        <f t="shared" si="52"/>
        <v xml:space="preserve">Private Clients </v>
      </c>
      <c r="AG30" s="261">
        <f>B30*AG3</f>
        <v>19936</v>
      </c>
      <c r="AH30" s="261">
        <f>B30*AH3</f>
        <v>20720</v>
      </c>
      <c r="AI30" s="261">
        <f>B30*AI3</f>
        <v>21503.999999999996</v>
      </c>
      <c r="AJ30" s="261">
        <f>B30*AJ3</f>
        <v>22287.999999999996</v>
      </c>
      <c r="AK30" s="261">
        <f>B30*AK3</f>
        <v>23072</v>
      </c>
      <c r="AL30" s="261">
        <f>B30*AL3</f>
        <v>23856</v>
      </c>
      <c r="AM30" s="261">
        <f>B30*AM3</f>
        <v>24640</v>
      </c>
      <c r="AN30" s="261">
        <f>B30*AN3</f>
        <v>25423.999999999996</v>
      </c>
      <c r="AO30" s="261">
        <f>B30*AO3</f>
        <v>26207.999999999996</v>
      </c>
      <c r="AP30" s="261">
        <f>B30*AP3</f>
        <v>26992</v>
      </c>
      <c r="AQ30" s="261">
        <f>B30*AQ3</f>
        <v>27776</v>
      </c>
      <c r="AR30" s="261">
        <f>B30*AR3</f>
        <v>28560</v>
      </c>
      <c r="AS30" s="262">
        <f>SUM(AG30:AR30)</f>
        <v>290976</v>
      </c>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c r="IV30" s="171"/>
      <c r="IW30" s="171"/>
      <c r="IX30" s="171"/>
      <c r="IY30" s="171"/>
      <c r="IZ30" s="171"/>
      <c r="JA30" s="171"/>
      <c r="JB30" s="171"/>
      <c r="JC30" s="171"/>
      <c r="JD30" s="171"/>
      <c r="JE30" s="171"/>
      <c r="JF30" s="171"/>
      <c r="JG30" s="171"/>
      <c r="JH30" s="171"/>
      <c r="JI30" s="171"/>
      <c r="JJ30" s="171"/>
      <c r="JK30" s="171"/>
      <c r="JL30" s="171"/>
    </row>
    <row r="31" spans="1:272" s="172" customFormat="1" ht="17">
      <c r="A31" s="272" t="str">
        <f>A6</f>
        <v xml:space="preserve">Social Services </v>
      </c>
      <c r="B31" s="261">
        <f>B30</f>
        <v>10</v>
      </c>
      <c r="C31" s="261">
        <f>C6*B31</f>
        <v>1680</v>
      </c>
      <c r="D31" s="261">
        <f>D6*B31</f>
        <v>2855.9999999999995</v>
      </c>
      <c r="E31" s="261">
        <f>E6*B31</f>
        <v>4032</v>
      </c>
      <c r="F31" s="261">
        <f>F6*B31</f>
        <v>5208</v>
      </c>
      <c r="G31" s="261">
        <f>G6*B31</f>
        <v>6384</v>
      </c>
      <c r="H31" s="261">
        <f>H6*B31</f>
        <v>7560</v>
      </c>
      <c r="I31" s="261">
        <f>I6*B31</f>
        <v>8736</v>
      </c>
      <c r="J31" s="261">
        <f>J6*B31</f>
        <v>9912</v>
      </c>
      <c r="K31" s="261">
        <f>K6*B31</f>
        <v>11088</v>
      </c>
      <c r="L31" s="261">
        <f>L6*B31</f>
        <v>12263.999999999998</v>
      </c>
      <c r="M31" s="261">
        <f>M6*B31</f>
        <v>13440</v>
      </c>
      <c r="N31" s="261">
        <f>N6*B31</f>
        <v>14616</v>
      </c>
      <c r="O31" s="273">
        <f t="shared" si="53"/>
        <v>97776</v>
      </c>
      <c r="P31" s="211"/>
      <c r="Q31" s="292" t="str">
        <f>A31</f>
        <v xml:space="preserve">Social Services </v>
      </c>
      <c r="R31" s="261">
        <f>B31*R6</f>
        <v>15791.999999999998</v>
      </c>
      <c r="S31" s="261">
        <f>B31*S6</f>
        <v>16968</v>
      </c>
      <c r="T31" s="261">
        <f>B31*T6</f>
        <v>18144</v>
      </c>
      <c r="U31" s="261">
        <f>B31*U6</f>
        <v>19319.999999999996</v>
      </c>
      <c r="V31" s="261">
        <f>B31*V6</f>
        <v>20496</v>
      </c>
      <c r="W31" s="261">
        <f>B31*W6</f>
        <v>21672</v>
      </c>
      <c r="X31" s="261">
        <f>B31*X6</f>
        <v>22847.999999999996</v>
      </c>
      <c r="Y31" s="261">
        <f>B31*Y6</f>
        <v>24023.999999999996</v>
      </c>
      <c r="Z31" s="261">
        <f>B31*Z6</f>
        <v>25200</v>
      </c>
      <c r="AA31" s="261">
        <f>B31*AA6</f>
        <v>26376</v>
      </c>
      <c r="AB31" s="261">
        <f>B31*AB6</f>
        <v>27552</v>
      </c>
      <c r="AC31" s="261">
        <f>B31*AC6</f>
        <v>28727.999999999996</v>
      </c>
      <c r="AD31" s="271">
        <f>SUM(R31:AC31)</f>
        <v>267120</v>
      </c>
      <c r="AE31" s="212"/>
      <c r="AF31" s="292" t="str">
        <f t="shared" si="52"/>
        <v xml:space="preserve">Social Services </v>
      </c>
      <c r="AG31" s="261">
        <f>B31*AG6</f>
        <v>29903.999999999996</v>
      </c>
      <c r="AH31" s="261">
        <f>B31*AH6</f>
        <v>31080</v>
      </c>
      <c r="AI31" s="261">
        <f>B31*AI6</f>
        <v>32256</v>
      </c>
      <c r="AJ31" s="261">
        <f>B31*AJ6</f>
        <v>33432</v>
      </c>
      <c r="AK31" s="261">
        <f>B31*AK6</f>
        <v>34608</v>
      </c>
      <c r="AL31" s="261">
        <f>B31*AL6</f>
        <v>35784</v>
      </c>
      <c r="AM31" s="261">
        <f>B31*AM6</f>
        <v>36959.999999999993</v>
      </c>
      <c r="AN31" s="261">
        <f>B31*AN6</f>
        <v>38136</v>
      </c>
      <c r="AO31" s="261">
        <f>B31*AO6</f>
        <v>39312</v>
      </c>
      <c r="AP31" s="261">
        <f>B31*AP6</f>
        <v>40488</v>
      </c>
      <c r="AQ31" s="261">
        <f>B31*AQ6</f>
        <v>41664</v>
      </c>
      <c r="AR31" s="261">
        <f>B31*AR6</f>
        <v>42840</v>
      </c>
      <c r="AS31" s="261">
        <f t="shared" ref="AS31:AS40" si="55">SUM(AG31:AR31)</f>
        <v>436464</v>
      </c>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c r="IN31" s="171"/>
      <c r="IO31" s="171"/>
      <c r="IP31" s="171"/>
      <c r="IQ31" s="171"/>
      <c r="IR31" s="171"/>
      <c r="IS31" s="171"/>
      <c r="IT31" s="171"/>
      <c r="IU31" s="171"/>
      <c r="IV31" s="171"/>
      <c r="IW31" s="171"/>
      <c r="IX31" s="171"/>
      <c r="IY31" s="171"/>
      <c r="IZ31" s="171"/>
      <c r="JA31" s="171"/>
      <c r="JB31" s="171"/>
      <c r="JC31" s="171"/>
      <c r="JD31" s="171"/>
      <c r="JE31" s="171"/>
      <c r="JF31" s="171"/>
      <c r="JG31" s="171"/>
      <c r="JH31" s="171"/>
      <c r="JI31" s="171"/>
      <c r="JJ31" s="171"/>
      <c r="JK31" s="171"/>
      <c r="JL31" s="171"/>
    </row>
    <row r="32" spans="1:272" s="172" customFormat="1" ht="17">
      <c r="A32" s="272" t="str">
        <f>A4</f>
        <v>Private Clients +25%</v>
      </c>
      <c r="B32" s="261">
        <f>B30*1.25</f>
        <v>12.5</v>
      </c>
      <c r="C32" s="261">
        <f>C4*B32</f>
        <v>359.99999999999994</v>
      </c>
      <c r="D32" s="261">
        <f>D4*B32</f>
        <v>612</v>
      </c>
      <c r="E32" s="261">
        <f>E4*B32</f>
        <v>864</v>
      </c>
      <c r="F32" s="261">
        <f>F4*B32</f>
        <v>1116</v>
      </c>
      <c r="G32" s="261">
        <f>G4*B32</f>
        <v>1368</v>
      </c>
      <c r="H32" s="261">
        <f>H4*B32</f>
        <v>1620</v>
      </c>
      <c r="I32" s="261">
        <f>I4*B32</f>
        <v>1872</v>
      </c>
      <c r="J32" s="261">
        <f>J4*B32</f>
        <v>2124</v>
      </c>
      <c r="K32" s="261">
        <f>K4*B32</f>
        <v>2376</v>
      </c>
      <c r="L32" s="261">
        <f>L4*B32</f>
        <v>2627.9999999999995</v>
      </c>
      <c r="M32" s="261">
        <f>M4*B32</f>
        <v>2879.9999999999995</v>
      </c>
      <c r="N32" s="261">
        <f>N4*B32</f>
        <v>3132</v>
      </c>
      <c r="O32" s="273">
        <f t="shared" si="53"/>
        <v>20952</v>
      </c>
      <c r="P32" s="211"/>
      <c r="Q32" s="292" t="str">
        <f>A32</f>
        <v>Private Clients +25%</v>
      </c>
      <c r="R32" s="261">
        <f>B32*R4</f>
        <v>3383.9999999999995</v>
      </c>
      <c r="S32" s="261">
        <f>B32*S4</f>
        <v>3636</v>
      </c>
      <c r="T32" s="261">
        <f>B32*T4</f>
        <v>3887.9999999999995</v>
      </c>
      <c r="U32" s="261">
        <f>B32*U4</f>
        <v>4140</v>
      </c>
      <c r="V32" s="261">
        <f>B32*V4</f>
        <v>4392</v>
      </c>
      <c r="W32" s="261">
        <f>B32*W4</f>
        <v>4644</v>
      </c>
      <c r="X32" s="261">
        <f>B32*X4</f>
        <v>4896</v>
      </c>
      <c r="Y32" s="261">
        <f>B32*Y4</f>
        <v>5148</v>
      </c>
      <c r="Z32" s="261">
        <f>B32*Z4</f>
        <v>5400</v>
      </c>
      <c r="AA32" s="261">
        <f>B32*AA4</f>
        <v>5652</v>
      </c>
      <c r="AB32" s="261">
        <f>B32*AB4</f>
        <v>5904</v>
      </c>
      <c r="AC32" s="261">
        <f>B32*AC4</f>
        <v>6155.9999999999991</v>
      </c>
      <c r="AD32" s="271">
        <f t="shared" si="54"/>
        <v>57240</v>
      </c>
      <c r="AE32" s="212"/>
      <c r="AF32" s="292" t="str">
        <f t="shared" si="52"/>
        <v>Private Clients +25%</v>
      </c>
      <c r="AG32" s="261">
        <f>B32*AG4</f>
        <v>6408</v>
      </c>
      <c r="AH32" s="261">
        <f>B32*AH4</f>
        <v>6659.9999999999991</v>
      </c>
      <c r="AI32" s="261">
        <f>B32*AI4</f>
        <v>6912</v>
      </c>
      <c r="AJ32" s="261">
        <f>B32*AJ4</f>
        <v>7164</v>
      </c>
      <c r="AK32" s="261">
        <f>B32*AK4</f>
        <v>7416</v>
      </c>
      <c r="AL32" s="261">
        <f>B32*AL4</f>
        <v>7667.9999999999991</v>
      </c>
      <c r="AM32" s="261">
        <f>B32*AM4</f>
        <v>7920</v>
      </c>
      <c r="AN32" s="261">
        <f>B32*AN4</f>
        <v>8172</v>
      </c>
      <c r="AO32" s="261">
        <f>B32*AO4</f>
        <v>8424</v>
      </c>
      <c r="AP32" s="261">
        <f>B32*AP4</f>
        <v>8676</v>
      </c>
      <c r="AQ32" s="261">
        <f>B32*AQ4</f>
        <v>8928</v>
      </c>
      <c r="AR32" s="261">
        <f>B32*AR4</f>
        <v>9180</v>
      </c>
      <c r="AS32" s="262">
        <f t="shared" si="55"/>
        <v>93528</v>
      </c>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c r="IX32" s="171"/>
      <c r="IY32" s="171"/>
      <c r="IZ32" s="171"/>
      <c r="JA32" s="171"/>
      <c r="JB32" s="171"/>
      <c r="JC32" s="171"/>
      <c r="JD32" s="171"/>
      <c r="JE32" s="171"/>
      <c r="JF32" s="171"/>
      <c r="JG32" s="171"/>
      <c r="JH32" s="171"/>
      <c r="JI32" s="171"/>
      <c r="JJ32" s="171"/>
      <c r="JK32" s="171"/>
      <c r="JL32" s="171"/>
    </row>
    <row r="33" spans="1:272" s="172" customFormat="1" ht="17">
      <c r="A33" s="272" t="str">
        <f>A7</f>
        <v>Social Services +25%</v>
      </c>
      <c r="B33" s="261">
        <f>B32</f>
        <v>12.5</v>
      </c>
      <c r="C33" s="261">
        <f>C7*B33</f>
        <v>540</v>
      </c>
      <c r="D33" s="261">
        <f>D7*B33</f>
        <v>918</v>
      </c>
      <c r="E33" s="261">
        <f>E7*B33</f>
        <v>1296</v>
      </c>
      <c r="F33" s="261">
        <f>F7*B33</f>
        <v>1673.9999999999998</v>
      </c>
      <c r="G33" s="261">
        <f>G7*B33</f>
        <v>2052</v>
      </c>
      <c r="H33" s="261">
        <f>H7*B33</f>
        <v>2430</v>
      </c>
      <c r="I33" s="261">
        <f>I7*B33</f>
        <v>2808</v>
      </c>
      <c r="J33" s="261">
        <f>J7*B33</f>
        <v>3186</v>
      </c>
      <c r="K33" s="261">
        <f>K7*B33</f>
        <v>3564</v>
      </c>
      <c r="L33" s="261">
        <f>L7*B33</f>
        <v>3942</v>
      </c>
      <c r="M33" s="261">
        <f>M7*B33</f>
        <v>4320</v>
      </c>
      <c r="N33" s="261">
        <f>N7*B33</f>
        <v>4698</v>
      </c>
      <c r="O33" s="273">
        <f t="shared" si="53"/>
        <v>31428</v>
      </c>
      <c r="P33" s="211"/>
      <c r="Q33" s="292" t="str">
        <f>A33</f>
        <v>Social Services +25%</v>
      </c>
      <c r="R33" s="261">
        <f>B33*R7</f>
        <v>5076</v>
      </c>
      <c r="S33" s="261">
        <f>B33*S7</f>
        <v>5454</v>
      </c>
      <c r="T33" s="261">
        <f>B33*T7</f>
        <v>5832</v>
      </c>
      <c r="U33" s="261">
        <f>B33*U7</f>
        <v>6209.9999999999991</v>
      </c>
      <c r="V33" s="261">
        <f>B33*V7</f>
        <v>6588</v>
      </c>
      <c r="W33" s="261">
        <f>B33*W7</f>
        <v>6966</v>
      </c>
      <c r="X33" s="261">
        <f>B33*X7</f>
        <v>7344</v>
      </c>
      <c r="Y33" s="261">
        <f>B33*Y7</f>
        <v>7722</v>
      </c>
      <c r="Z33" s="261">
        <f>B33*Z7</f>
        <v>8100</v>
      </c>
      <c r="AA33" s="261">
        <f>B33*AA7</f>
        <v>8478</v>
      </c>
      <c r="AB33" s="261">
        <f>B33*AB7</f>
        <v>8856</v>
      </c>
      <c r="AC33" s="261">
        <f>B33*AC7</f>
        <v>9234</v>
      </c>
      <c r="AD33" s="271">
        <f t="shared" si="54"/>
        <v>85860</v>
      </c>
      <c r="AE33" s="212"/>
      <c r="AF33" s="292" t="str">
        <f t="shared" si="52"/>
        <v>Social Services +25%</v>
      </c>
      <c r="AG33" s="261">
        <f>B33*AG7</f>
        <v>9611.9999999999982</v>
      </c>
      <c r="AH33" s="261">
        <f>B33*AH7</f>
        <v>9990</v>
      </c>
      <c r="AI33" s="261">
        <f>B33*AI7</f>
        <v>10368</v>
      </c>
      <c r="AJ33" s="261">
        <f>B33*AJ7</f>
        <v>10746</v>
      </c>
      <c r="AK33" s="261">
        <f>B33*AK7</f>
        <v>11124</v>
      </c>
      <c r="AL33" s="261">
        <f>B33*AL7</f>
        <v>11502</v>
      </c>
      <c r="AM33" s="261">
        <f>B33*AM7</f>
        <v>11880</v>
      </c>
      <c r="AN33" s="261">
        <f>B33*AN7</f>
        <v>12258</v>
      </c>
      <c r="AO33" s="261">
        <f>B33*AO7</f>
        <v>12636</v>
      </c>
      <c r="AP33" s="261">
        <f>B33*AP7</f>
        <v>13013.999999999998</v>
      </c>
      <c r="AQ33" s="261">
        <f>B33*AQ7</f>
        <v>13391.999999999998</v>
      </c>
      <c r="AR33" s="261">
        <f>B33*AR7</f>
        <v>13769.999999999998</v>
      </c>
      <c r="AS33" s="261">
        <f t="shared" si="55"/>
        <v>140292</v>
      </c>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71"/>
      <c r="EZ33" s="171"/>
      <c r="FA33" s="171"/>
      <c r="FB33" s="171"/>
      <c r="FC33" s="171"/>
      <c r="FD33" s="171"/>
      <c r="FE33" s="171"/>
      <c r="FF33" s="171"/>
      <c r="FG33" s="171"/>
      <c r="FH33" s="171"/>
      <c r="FI33" s="171"/>
      <c r="FJ33" s="171"/>
      <c r="FK33" s="171"/>
      <c r="FL33" s="171"/>
      <c r="FM33" s="171"/>
      <c r="FN33" s="171"/>
      <c r="FO33" s="171"/>
      <c r="FP33" s="171"/>
      <c r="FQ33" s="171"/>
      <c r="FR33" s="171"/>
      <c r="FS33" s="171"/>
      <c r="FT33" s="171"/>
      <c r="FU33" s="171"/>
      <c r="FV33" s="171"/>
      <c r="FW33" s="171"/>
      <c r="FX33" s="171"/>
      <c r="FY33" s="171"/>
      <c r="FZ33" s="171"/>
      <c r="GA33" s="171"/>
      <c r="GB33" s="171"/>
      <c r="GC33" s="171"/>
      <c r="GD33" s="171"/>
      <c r="GE33" s="171"/>
      <c r="GF33" s="171"/>
      <c r="GG33" s="171"/>
      <c r="GH33" s="171"/>
      <c r="GI33" s="171"/>
      <c r="GJ33" s="171"/>
      <c r="GK33" s="171"/>
      <c r="GL33" s="171"/>
      <c r="GM33" s="171"/>
      <c r="GN33" s="171"/>
      <c r="GO33" s="171"/>
      <c r="GP33" s="171"/>
      <c r="GQ33" s="171"/>
      <c r="GR33" s="171"/>
      <c r="GS33" s="171"/>
      <c r="GT33" s="171"/>
      <c r="GU33" s="171"/>
      <c r="GV33" s="171"/>
      <c r="GW33" s="171"/>
      <c r="GX33" s="171"/>
      <c r="GY33" s="171"/>
      <c r="GZ33" s="171"/>
      <c r="HA33" s="171"/>
      <c r="HB33" s="171"/>
      <c r="HC33" s="171"/>
      <c r="HD33" s="171"/>
      <c r="HE33" s="171"/>
      <c r="HF33" s="171"/>
      <c r="HG33" s="171"/>
      <c r="HH33" s="171"/>
      <c r="HI33" s="171"/>
      <c r="HJ33" s="171"/>
      <c r="HK33" s="171"/>
      <c r="HL33" s="171"/>
      <c r="HM33" s="171"/>
      <c r="HN33" s="171"/>
      <c r="HO33" s="171"/>
      <c r="HP33" s="171"/>
      <c r="HQ33" s="171"/>
      <c r="HR33" s="171"/>
      <c r="HS33" s="171"/>
      <c r="HT33" s="171"/>
      <c r="HU33" s="171"/>
      <c r="HV33" s="171"/>
      <c r="HW33" s="171"/>
      <c r="HX33" s="171"/>
      <c r="HY33" s="171"/>
      <c r="HZ33" s="171"/>
      <c r="IA33" s="171"/>
      <c r="IB33" s="171"/>
      <c r="IC33" s="171"/>
      <c r="ID33" s="171"/>
      <c r="IE33" s="171"/>
      <c r="IF33" s="171"/>
      <c r="IG33" s="171"/>
      <c r="IH33" s="171"/>
      <c r="II33" s="171"/>
      <c r="IJ33" s="171"/>
      <c r="IK33" s="171"/>
      <c r="IL33" s="171"/>
      <c r="IM33" s="171"/>
      <c r="IN33" s="171"/>
      <c r="IO33" s="171"/>
      <c r="IP33" s="171"/>
      <c r="IQ33" s="171"/>
      <c r="IR33" s="171"/>
      <c r="IS33" s="171"/>
      <c r="IT33" s="171"/>
      <c r="IU33" s="171"/>
      <c r="IV33" s="171"/>
      <c r="IW33" s="171"/>
      <c r="IX33" s="171"/>
      <c r="IY33" s="171"/>
      <c r="IZ33" s="171"/>
      <c r="JA33" s="171"/>
      <c r="JB33" s="171"/>
      <c r="JC33" s="171"/>
      <c r="JD33" s="171"/>
      <c r="JE33" s="171"/>
      <c r="JF33" s="171"/>
      <c r="JG33" s="171"/>
      <c r="JH33" s="171"/>
      <c r="JI33" s="171"/>
      <c r="JJ33" s="171"/>
      <c r="JK33" s="171"/>
      <c r="JL33" s="171"/>
    </row>
    <row r="34" spans="1:272" s="172" customFormat="1" ht="17">
      <c r="A34" s="272" t="str">
        <f>A5</f>
        <v>Private Clients +50%</v>
      </c>
      <c r="B34" s="261">
        <f>B30*1.5</f>
        <v>15</v>
      </c>
      <c r="C34" s="261">
        <f>C5*B34</f>
        <v>288</v>
      </c>
      <c r="D34" s="261">
        <f>D5*B34</f>
        <v>489.6</v>
      </c>
      <c r="E34" s="261">
        <f>E5*B34</f>
        <v>691.19999999999993</v>
      </c>
      <c r="F34" s="261">
        <f>F5*B34</f>
        <v>892.8</v>
      </c>
      <c r="G34" s="261">
        <f>G5*B34</f>
        <v>1094.3999999999999</v>
      </c>
      <c r="H34" s="261">
        <f>H5*B34</f>
        <v>1295.9999999999998</v>
      </c>
      <c r="I34" s="261">
        <f>I5*B34</f>
        <v>1497.6000000000001</v>
      </c>
      <c r="J34" s="261">
        <f>J5*B34</f>
        <v>1699.2</v>
      </c>
      <c r="K34" s="261">
        <f>K5*B34</f>
        <v>1900.8</v>
      </c>
      <c r="L34" s="261">
        <f>L5*B34</f>
        <v>2102.4</v>
      </c>
      <c r="M34" s="261">
        <f>M5*B34</f>
        <v>2304</v>
      </c>
      <c r="N34" s="261">
        <f>N5*B34</f>
        <v>2505.6</v>
      </c>
      <c r="O34" s="273">
        <f t="shared" si="53"/>
        <v>16761.599999999999</v>
      </c>
      <c r="P34" s="211"/>
      <c r="Q34" s="292" t="str">
        <f t="shared" ref="Q34:Q63" si="56">A34</f>
        <v>Private Clients +50%</v>
      </c>
      <c r="R34" s="261">
        <f>B34*R5</f>
        <v>2707.2</v>
      </c>
      <c r="S34" s="261">
        <f>B34*S5</f>
        <v>2908.7999999999997</v>
      </c>
      <c r="T34" s="261">
        <f>B34*T5</f>
        <v>3110.3999999999996</v>
      </c>
      <c r="U34" s="261">
        <f>B34*U5</f>
        <v>3311.9999999999995</v>
      </c>
      <c r="V34" s="261">
        <f>B34*V5</f>
        <v>3513.6</v>
      </c>
      <c r="W34" s="261">
        <f>B34*W5</f>
        <v>3715.2</v>
      </c>
      <c r="X34" s="261">
        <f>B34*X5</f>
        <v>3916.8</v>
      </c>
      <c r="Y34" s="261">
        <f>B34*Y5</f>
        <v>4118.3999999999996</v>
      </c>
      <c r="Z34" s="261">
        <f>B34*Z5</f>
        <v>4320</v>
      </c>
      <c r="AA34" s="261">
        <f>B34*AA5</f>
        <v>4521.6000000000004</v>
      </c>
      <c r="AB34" s="261">
        <f>B34*AB5</f>
        <v>4723.2</v>
      </c>
      <c r="AC34" s="261">
        <f>B34*AC5</f>
        <v>4924.8</v>
      </c>
      <c r="AD34" s="271">
        <f t="shared" si="54"/>
        <v>45792</v>
      </c>
      <c r="AE34" s="212"/>
      <c r="AF34" s="292" t="str">
        <f t="shared" si="52"/>
        <v>Private Clients +50%</v>
      </c>
      <c r="AG34" s="261">
        <f>B34*AG5</f>
        <v>5126.3999999999996</v>
      </c>
      <c r="AH34" s="261">
        <f>B34*AH5</f>
        <v>5328</v>
      </c>
      <c r="AI34" s="261">
        <f>B34*AI5</f>
        <v>5529.5999999999995</v>
      </c>
      <c r="AJ34" s="261">
        <f>B34*AJ5</f>
        <v>5731.2</v>
      </c>
      <c r="AK34" s="261">
        <f>B34*AK5</f>
        <v>5932.7999999999993</v>
      </c>
      <c r="AL34" s="261">
        <f>B34*AL5</f>
        <v>6134.4</v>
      </c>
      <c r="AM34" s="261">
        <f>B34*AM5</f>
        <v>6336</v>
      </c>
      <c r="AN34" s="261">
        <f>B34*AN5</f>
        <v>6537.5999999999995</v>
      </c>
      <c r="AO34" s="261">
        <f>B34*AO5</f>
        <v>6739.2</v>
      </c>
      <c r="AP34" s="261">
        <f>B34*AP5</f>
        <v>6940.7999999999993</v>
      </c>
      <c r="AQ34" s="261">
        <f>B34*AQ5</f>
        <v>7142.4</v>
      </c>
      <c r="AR34" s="261">
        <f>B34*AR5</f>
        <v>7343.9999999999991</v>
      </c>
      <c r="AS34" s="262">
        <f t="shared" si="55"/>
        <v>74822.399999999994</v>
      </c>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c r="DX34" s="166"/>
      <c r="DY34" s="166"/>
      <c r="DZ34" s="166"/>
      <c r="EA34" s="166"/>
      <c r="EB34" s="166"/>
      <c r="EC34" s="166"/>
      <c r="ED34" s="166"/>
      <c r="EE34" s="166"/>
      <c r="EF34" s="166"/>
      <c r="EG34" s="166"/>
      <c r="EH34" s="166"/>
      <c r="EI34" s="166"/>
      <c r="EJ34" s="166"/>
      <c r="EK34" s="166"/>
      <c r="EL34" s="166"/>
      <c r="EM34" s="166"/>
      <c r="EN34" s="166"/>
      <c r="EO34" s="166"/>
      <c r="EP34" s="166"/>
      <c r="EQ34" s="166"/>
      <c r="ER34" s="166"/>
      <c r="ES34" s="166"/>
      <c r="ET34" s="166"/>
      <c r="EU34" s="166"/>
      <c r="EV34" s="166"/>
      <c r="EW34" s="166"/>
      <c r="EX34" s="166"/>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c r="IX34" s="171"/>
      <c r="IY34" s="171"/>
      <c r="IZ34" s="171"/>
      <c r="JA34" s="171"/>
      <c r="JB34" s="171"/>
      <c r="JC34" s="171"/>
      <c r="JD34" s="171"/>
      <c r="JE34" s="171"/>
      <c r="JF34" s="171"/>
      <c r="JG34" s="171"/>
      <c r="JH34" s="171"/>
      <c r="JI34" s="171"/>
      <c r="JJ34" s="171"/>
      <c r="JK34" s="171"/>
      <c r="JL34" s="171"/>
    </row>
    <row r="35" spans="1:272" s="172" customFormat="1" ht="17">
      <c r="A35" s="272" t="str">
        <f>A8</f>
        <v>Social Services +50%</v>
      </c>
      <c r="B35" s="261">
        <f>B34</f>
        <v>15</v>
      </c>
      <c r="C35" s="261">
        <f>C8*B35</f>
        <v>431.99999999999994</v>
      </c>
      <c r="D35" s="261">
        <f>D8*B35</f>
        <v>734.4</v>
      </c>
      <c r="E35" s="261">
        <f>E8*B35</f>
        <v>1036.8000000000002</v>
      </c>
      <c r="F35" s="261">
        <f>F8*B35</f>
        <v>1339.2</v>
      </c>
      <c r="G35" s="261">
        <f>G8*B35</f>
        <v>1641.6</v>
      </c>
      <c r="H35" s="261">
        <f>H8*B35</f>
        <v>1944</v>
      </c>
      <c r="I35" s="261">
        <f>I8*B35</f>
        <v>2246.3999999999996</v>
      </c>
      <c r="J35" s="261">
        <f>J8*B35</f>
        <v>2548.7999999999997</v>
      </c>
      <c r="K35" s="261">
        <f>K8*B35</f>
        <v>2851.2</v>
      </c>
      <c r="L35" s="261">
        <f>L8*B35</f>
        <v>3153.6</v>
      </c>
      <c r="M35" s="261">
        <f>M8*B35</f>
        <v>3455.9999999999995</v>
      </c>
      <c r="N35" s="261">
        <f>N8*B35</f>
        <v>3758.4</v>
      </c>
      <c r="O35" s="273">
        <f t="shared" si="53"/>
        <v>25142.399999999998</v>
      </c>
      <c r="P35" s="211"/>
      <c r="Q35" s="292" t="str">
        <f t="shared" si="56"/>
        <v>Social Services +50%</v>
      </c>
      <c r="R35" s="261">
        <f>B35*R8</f>
        <v>4060.7999999999997</v>
      </c>
      <c r="S35" s="261">
        <f>B35*S8</f>
        <v>4363.2</v>
      </c>
      <c r="T35" s="261">
        <f>B35*T8</f>
        <v>4665.5999999999995</v>
      </c>
      <c r="U35" s="261">
        <f>B35*U8</f>
        <v>4968</v>
      </c>
      <c r="V35" s="261">
        <f>B35*V8</f>
        <v>5270.4000000000005</v>
      </c>
      <c r="W35" s="261">
        <f>B35*W8</f>
        <v>5572.7999999999993</v>
      </c>
      <c r="X35" s="261">
        <f>B35*X8</f>
        <v>5875.2</v>
      </c>
      <c r="Y35" s="261">
        <f>B35*Y8</f>
        <v>6177.5999999999995</v>
      </c>
      <c r="Z35" s="261">
        <f>B35*Z8</f>
        <v>6480</v>
      </c>
      <c r="AA35" s="261">
        <f>B35*AA8</f>
        <v>6782.4</v>
      </c>
      <c r="AB35" s="261">
        <f>B35*AB8</f>
        <v>7084.8</v>
      </c>
      <c r="AC35" s="261">
        <f>B35*AC8</f>
        <v>7387.2</v>
      </c>
      <c r="AD35" s="271">
        <f t="shared" si="54"/>
        <v>68688</v>
      </c>
      <c r="AE35" s="212"/>
      <c r="AF35" s="292" t="str">
        <f t="shared" si="52"/>
        <v>Social Services +50%</v>
      </c>
      <c r="AG35" s="261">
        <f>B35*AG8</f>
        <v>7689.5999999999995</v>
      </c>
      <c r="AH35" s="261">
        <f>B35*AH8</f>
        <v>7991.9999999999991</v>
      </c>
      <c r="AI35" s="261">
        <f>B35*AI8</f>
        <v>8294.4000000000015</v>
      </c>
      <c r="AJ35" s="261">
        <f>B35*AJ8</f>
        <v>8596.7999999999993</v>
      </c>
      <c r="AK35" s="261">
        <f>B35*AK8</f>
        <v>8899.1999999999989</v>
      </c>
      <c r="AL35" s="261">
        <f>B35*AL8</f>
        <v>9201.5999999999985</v>
      </c>
      <c r="AM35" s="261">
        <f>B35*AM8</f>
        <v>9504</v>
      </c>
      <c r="AN35" s="261">
        <f>B35*AN8</f>
        <v>9806.4</v>
      </c>
      <c r="AO35" s="261">
        <f>B35*AO8</f>
        <v>10108.799999999999</v>
      </c>
      <c r="AP35" s="261">
        <f>B35*AP8</f>
        <v>10411.199999999999</v>
      </c>
      <c r="AQ35" s="261">
        <f>B35*AQ8</f>
        <v>10713.6</v>
      </c>
      <c r="AR35" s="261">
        <f>B35*AR8</f>
        <v>11016</v>
      </c>
      <c r="AS35" s="261">
        <f t="shared" si="55"/>
        <v>112233.60000000001</v>
      </c>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c r="GY35" s="171"/>
      <c r="GZ35" s="171"/>
      <c r="HA35" s="171"/>
      <c r="HB35" s="171"/>
      <c r="HC35" s="171"/>
      <c r="HD35" s="171"/>
      <c r="HE35" s="171"/>
      <c r="HF35" s="171"/>
      <c r="HG35" s="171"/>
      <c r="HH35" s="171"/>
      <c r="HI35" s="171"/>
      <c r="HJ35" s="171"/>
      <c r="HK35" s="171"/>
      <c r="HL35" s="171"/>
      <c r="HM35" s="171"/>
      <c r="HN35" s="171"/>
      <c r="HO35" s="171"/>
      <c r="HP35" s="171"/>
      <c r="HQ35" s="171"/>
      <c r="HR35" s="171"/>
      <c r="HS35" s="171"/>
      <c r="HT35" s="171"/>
      <c r="HU35" s="171"/>
      <c r="HV35" s="171"/>
      <c r="HW35" s="171"/>
      <c r="HX35" s="171"/>
      <c r="HY35" s="171"/>
      <c r="HZ35" s="171"/>
      <c r="IA35" s="171"/>
      <c r="IB35" s="171"/>
      <c r="IC35" s="171"/>
      <c r="ID35" s="171"/>
      <c r="IE35" s="171"/>
      <c r="IF35" s="171"/>
      <c r="IG35" s="171"/>
      <c r="IH35" s="171"/>
      <c r="II35" s="171"/>
      <c r="IJ35" s="171"/>
      <c r="IK35" s="171"/>
      <c r="IL35" s="171"/>
      <c r="IM35" s="171"/>
      <c r="IN35" s="171"/>
      <c r="IO35" s="171"/>
      <c r="IP35" s="171"/>
      <c r="IQ35" s="171"/>
      <c r="IR35" s="171"/>
      <c r="IS35" s="171"/>
      <c r="IT35" s="171"/>
      <c r="IU35" s="171"/>
      <c r="IV35" s="171"/>
      <c r="IW35" s="171"/>
      <c r="IX35" s="171"/>
      <c r="IY35" s="171"/>
      <c r="IZ35" s="171"/>
      <c r="JA35" s="171"/>
      <c r="JB35" s="171"/>
      <c r="JC35" s="171"/>
      <c r="JD35" s="171"/>
      <c r="JE35" s="171"/>
      <c r="JF35" s="171"/>
      <c r="JG35" s="171"/>
      <c r="JH35" s="171"/>
      <c r="JI35" s="171"/>
      <c r="JJ35" s="171"/>
      <c r="JK35" s="171"/>
      <c r="JL35" s="171"/>
    </row>
    <row r="36" spans="1:272" s="172" customFormat="1" ht="17">
      <c r="A36" s="272" t="str">
        <f>A9</f>
        <v>Live in Package (24hrs)</v>
      </c>
      <c r="B36" s="261">
        <v>130</v>
      </c>
      <c r="C36" s="261">
        <f>C9*B36</f>
        <v>130</v>
      </c>
      <c r="D36" s="261">
        <f>D9*B36</f>
        <v>390</v>
      </c>
      <c r="E36" s="261">
        <f>E9*B36</f>
        <v>390</v>
      </c>
      <c r="F36" s="261">
        <f>F9*B36</f>
        <v>650</v>
      </c>
      <c r="G36" s="261">
        <f>G9*B36</f>
        <v>650</v>
      </c>
      <c r="H36" s="261">
        <f>H9*B36</f>
        <v>780</v>
      </c>
      <c r="I36" s="261">
        <f>I9*B36</f>
        <v>780</v>
      </c>
      <c r="J36" s="261">
        <f>J9*B36</f>
        <v>910</v>
      </c>
      <c r="K36" s="261">
        <f>K9*B36</f>
        <v>910</v>
      </c>
      <c r="L36" s="261">
        <f>L9*B36</f>
        <v>1040</v>
      </c>
      <c r="M36" s="261">
        <f>M9*B36</f>
        <v>1040</v>
      </c>
      <c r="N36" s="261">
        <f>N9*B36</f>
        <v>1170</v>
      </c>
      <c r="O36" s="273">
        <f t="shared" si="53"/>
        <v>8840</v>
      </c>
      <c r="P36" s="211"/>
      <c r="Q36" s="292" t="str">
        <f t="shared" si="56"/>
        <v>Live in Package (24hrs)</v>
      </c>
      <c r="R36" s="261">
        <f>B36*R9</f>
        <v>1170</v>
      </c>
      <c r="S36" s="261">
        <f>B36*S9</f>
        <v>1300</v>
      </c>
      <c r="T36" s="261">
        <f>B36*T9</f>
        <v>1300</v>
      </c>
      <c r="U36" s="261">
        <f>B36*U9</f>
        <v>1430</v>
      </c>
      <c r="V36" s="261">
        <f>B36*V9</f>
        <v>1430</v>
      </c>
      <c r="W36" s="261">
        <f>B36*W9</f>
        <v>1560</v>
      </c>
      <c r="X36" s="261">
        <f>B36*X9</f>
        <v>1560</v>
      </c>
      <c r="Y36" s="261">
        <f>B36*Y9</f>
        <v>1690</v>
      </c>
      <c r="Z36" s="261">
        <f>B36*Z9</f>
        <v>1690</v>
      </c>
      <c r="AA36" s="261">
        <f>B36*AA9</f>
        <v>1820</v>
      </c>
      <c r="AB36" s="261">
        <f>B36*AB9</f>
        <v>1820</v>
      </c>
      <c r="AC36" s="261">
        <f>B36*AC9</f>
        <v>1950</v>
      </c>
      <c r="AD36" s="271">
        <f t="shared" si="54"/>
        <v>18720</v>
      </c>
      <c r="AE36" s="212"/>
      <c r="AF36" s="292" t="str">
        <f t="shared" si="52"/>
        <v>Live in Package (24hrs)</v>
      </c>
      <c r="AG36" s="261">
        <f>B36*AG9</f>
        <v>1950</v>
      </c>
      <c r="AH36" s="261">
        <f>B36*AH9</f>
        <v>2080</v>
      </c>
      <c r="AI36" s="261">
        <f>B36*AI9</f>
        <v>2080</v>
      </c>
      <c r="AJ36" s="261">
        <f>B36*AJ9</f>
        <v>2210</v>
      </c>
      <c r="AK36" s="261">
        <f>B36*AK9</f>
        <v>2210</v>
      </c>
      <c r="AL36" s="261">
        <f>B36*AL9</f>
        <v>2340</v>
      </c>
      <c r="AM36" s="261">
        <f>B36*AM9</f>
        <v>2340</v>
      </c>
      <c r="AN36" s="261">
        <f>B36*AN9</f>
        <v>2470</v>
      </c>
      <c r="AO36" s="261">
        <f>B36*AO9</f>
        <v>2470</v>
      </c>
      <c r="AP36" s="261">
        <f>B36*AP9</f>
        <v>2600</v>
      </c>
      <c r="AQ36" s="261">
        <f>B36*AQ9</f>
        <v>2600</v>
      </c>
      <c r="AR36" s="261">
        <f>B36*AR9</f>
        <v>2730</v>
      </c>
      <c r="AS36" s="262">
        <f t="shared" si="55"/>
        <v>28080</v>
      </c>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71"/>
      <c r="EZ36" s="171"/>
      <c r="FA36" s="171"/>
      <c r="FB36" s="171"/>
      <c r="FC36" s="171"/>
      <c r="FD36" s="171"/>
      <c r="FE36" s="171"/>
      <c r="FF36" s="171"/>
      <c r="FG36" s="171"/>
      <c r="FH36" s="171"/>
      <c r="FI36" s="171"/>
      <c r="FJ36" s="171"/>
      <c r="FK36" s="171"/>
      <c r="FL36" s="171"/>
      <c r="FM36" s="171"/>
      <c r="FN36" s="171"/>
      <c r="FO36" s="171"/>
      <c r="FP36" s="171"/>
      <c r="FQ36" s="171"/>
      <c r="FR36" s="171"/>
      <c r="FS36" s="171"/>
      <c r="FT36" s="171"/>
      <c r="FU36" s="171"/>
      <c r="FV36" s="171"/>
      <c r="FW36" s="171"/>
      <c r="FX36" s="171"/>
      <c r="FY36" s="171"/>
      <c r="FZ36" s="171"/>
      <c r="GA36" s="171"/>
      <c r="GB36" s="171"/>
      <c r="GC36" s="171"/>
      <c r="GD36" s="171"/>
      <c r="GE36" s="171"/>
      <c r="GF36" s="171"/>
      <c r="GG36" s="171"/>
      <c r="GH36" s="171"/>
      <c r="GI36" s="171"/>
      <c r="GJ36" s="171"/>
      <c r="GK36" s="171"/>
      <c r="GL36" s="171"/>
      <c r="GM36" s="171"/>
      <c r="GN36" s="171"/>
      <c r="GO36" s="171"/>
      <c r="GP36" s="171"/>
      <c r="GQ36" s="171"/>
      <c r="GR36" s="171"/>
      <c r="GS36" s="171"/>
      <c r="GT36" s="171"/>
      <c r="GU36" s="171"/>
      <c r="GV36" s="171"/>
      <c r="GW36" s="171"/>
      <c r="GX36" s="171"/>
      <c r="GY36" s="171"/>
      <c r="GZ36" s="171"/>
      <c r="HA36" s="171"/>
      <c r="HB36" s="171"/>
      <c r="HC36" s="171"/>
      <c r="HD36" s="171"/>
      <c r="HE36" s="171"/>
      <c r="HF36" s="171"/>
      <c r="HG36" s="171"/>
      <c r="HH36" s="171"/>
      <c r="HI36" s="171"/>
      <c r="HJ36" s="171"/>
      <c r="HK36" s="171"/>
      <c r="HL36" s="171"/>
      <c r="HM36" s="171"/>
      <c r="HN36" s="171"/>
      <c r="HO36" s="171"/>
      <c r="HP36" s="171"/>
      <c r="HQ36" s="171"/>
      <c r="HR36" s="171"/>
      <c r="HS36" s="171"/>
      <c r="HT36" s="171"/>
      <c r="HU36" s="171"/>
      <c r="HV36" s="171"/>
      <c r="HW36" s="171"/>
      <c r="HX36" s="171"/>
      <c r="HY36" s="171"/>
      <c r="HZ36" s="171"/>
      <c r="IA36" s="171"/>
      <c r="IB36" s="171"/>
      <c r="IC36" s="171"/>
      <c r="ID36" s="171"/>
      <c r="IE36" s="171"/>
      <c r="IF36" s="171"/>
      <c r="IG36" s="171"/>
      <c r="IH36" s="171"/>
      <c r="II36" s="171"/>
      <c r="IJ36" s="171"/>
      <c r="IK36" s="171"/>
      <c r="IL36" s="171"/>
      <c r="IM36" s="171"/>
      <c r="IN36" s="171"/>
      <c r="IO36" s="171"/>
      <c r="IP36" s="171"/>
      <c r="IQ36" s="171"/>
      <c r="IR36" s="171"/>
      <c r="IS36" s="171"/>
      <c r="IT36" s="171"/>
      <c r="IU36" s="171"/>
      <c r="IV36" s="171"/>
      <c r="IW36" s="171"/>
      <c r="IX36" s="171"/>
      <c r="IY36" s="171"/>
      <c r="IZ36" s="171"/>
      <c r="JA36" s="171"/>
      <c r="JB36" s="171"/>
      <c r="JC36" s="171"/>
      <c r="JD36" s="171"/>
      <c r="JE36" s="171"/>
      <c r="JF36" s="171"/>
      <c r="JG36" s="171"/>
      <c r="JH36" s="171"/>
      <c r="JI36" s="171"/>
      <c r="JJ36" s="171"/>
      <c r="JK36" s="171"/>
      <c r="JL36" s="171"/>
    </row>
    <row r="37" spans="1:272" s="172" customFormat="1" ht="17">
      <c r="A37" s="272" t="str">
        <f>A10</f>
        <v>Live in Package (7 days)</v>
      </c>
      <c r="B37" s="261">
        <v>600</v>
      </c>
      <c r="C37" s="261">
        <f>C10*B37</f>
        <v>600</v>
      </c>
      <c r="D37" s="261">
        <f>D10*B37</f>
        <v>600</v>
      </c>
      <c r="E37" s="261">
        <f>E10*B37</f>
        <v>1200</v>
      </c>
      <c r="F37" s="261">
        <f>F10*B37</f>
        <v>1200</v>
      </c>
      <c r="G37" s="261">
        <f>G10*B37</f>
        <v>1800</v>
      </c>
      <c r="H37" s="261">
        <f>H10*B37</f>
        <v>1800</v>
      </c>
      <c r="I37" s="261">
        <f>I10*B37</f>
        <v>2400</v>
      </c>
      <c r="J37" s="261">
        <f>J10*B37</f>
        <v>2400</v>
      </c>
      <c r="K37" s="261">
        <f>K10*B37</f>
        <v>3000</v>
      </c>
      <c r="L37" s="261">
        <f>L10*B37</f>
        <v>3000</v>
      </c>
      <c r="M37" s="261">
        <f>M10*B37</f>
        <v>3600</v>
      </c>
      <c r="N37" s="261">
        <f>N10*B37</f>
        <v>3600</v>
      </c>
      <c r="O37" s="273">
        <f t="shared" si="53"/>
        <v>25200</v>
      </c>
      <c r="P37" s="211"/>
      <c r="Q37" s="292" t="str">
        <f t="shared" si="56"/>
        <v>Live in Package (7 days)</v>
      </c>
      <c r="R37" s="261">
        <f>B37*R10</f>
        <v>4200</v>
      </c>
      <c r="S37" s="261">
        <f>B37*S10</f>
        <v>4200</v>
      </c>
      <c r="T37" s="261">
        <f>B37*T10</f>
        <v>4800</v>
      </c>
      <c r="U37" s="261">
        <f>B37*U10</f>
        <v>4800</v>
      </c>
      <c r="V37" s="261">
        <f>B37*V10</f>
        <v>5400</v>
      </c>
      <c r="W37" s="261">
        <f>B37*W10</f>
        <v>5400</v>
      </c>
      <c r="X37" s="261">
        <f>B37*X10</f>
        <v>6000</v>
      </c>
      <c r="Y37" s="261">
        <f>B37*Y10</f>
        <v>6000</v>
      </c>
      <c r="Z37" s="261">
        <f>B37*Z10</f>
        <v>6600</v>
      </c>
      <c r="AA37" s="261">
        <f>B37*AA10</f>
        <v>6600</v>
      </c>
      <c r="AB37" s="261">
        <f>B37*AB10</f>
        <v>7200</v>
      </c>
      <c r="AC37" s="261">
        <f>B37*AC10</f>
        <v>7200</v>
      </c>
      <c r="AD37" s="271">
        <f t="shared" si="54"/>
        <v>68400</v>
      </c>
      <c r="AE37" s="212"/>
      <c r="AF37" s="292" t="str">
        <f t="shared" si="52"/>
        <v>Live in Package (7 days)</v>
      </c>
      <c r="AG37" s="261">
        <f>B37*AG10</f>
        <v>5400</v>
      </c>
      <c r="AH37" s="261">
        <f>B37*AH10</f>
        <v>5400</v>
      </c>
      <c r="AI37" s="261">
        <f>B37*AI10</f>
        <v>5400</v>
      </c>
      <c r="AJ37" s="261">
        <f>B37*AJ10</f>
        <v>6000</v>
      </c>
      <c r="AK37" s="261">
        <f>B37*AK10</f>
        <v>6000</v>
      </c>
      <c r="AL37" s="261">
        <f>B37*AL10</f>
        <v>6000</v>
      </c>
      <c r="AM37" s="261">
        <f>B37*AM10</f>
        <v>6600</v>
      </c>
      <c r="AN37" s="261">
        <f>B37*AN10</f>
        <v>6600</v>
      </c>
      <c r="AO37" s="261">
        <f>B37*AO10</f>
        <v>6600</v>
      </c>
      <c r="AP37" s="261">
        <f>B37*AP10</f>
        <v>7200</v>
      </c>
      <c r="AQ37" s="261">
        <f>B37*AQ10</f>
        <v>7200</v>
      </c>
      <c r="AR37" s="261">
        <f>B37*AR10</f>
        <v>7200</v>
      </c>
      <c r="AS37" s="261">
        <f t="shared" si="55"/>
        <v>75600</v>
      </c>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c r="IX37" s="171"/>
      <c r="IY37" s="171"/>
      <c r="IZ37" s="171"/>
      <c r="JA37" s="171"/>
      <c r="JB37" s="171"/>
      <c r="JC37" s="171"/>
      <c r="JD37" s="171"/>
      <c r="JE37" s="171"/>
      <c r="JF37" s="171"/>
      <c r="JG37" s="171"/>
      <c r="JH37" s="171"/>
      <c r="JI37" s="171"/>
      <c r="JJ37" s="171"/>
      <c r="JK37" s="171"/>
      <c r="JL37" s="171"/>
    </row>
    <row r="38" spans="1:272" s="174" customFormat="1" ht="17">
      <c r="A38" s="274" t="s">
        <v>122</v>
      </c>
      <c r="B38" s="261"/>
      <c r="C38" s="261">
        <f>(C35+C34+C33+C32+C31+C30+C36+C37)*0.07</f>
        <v>360.50000000000006</v>
      </c>
      <c r="D38" s="261">
        <f t="shared" ref="D38:N38" si="57">(D35+D34+D33+D32+D31+D30+D36+D37)*0.07</f>
        <v>595.28000000000009</v>
      </c>
      <c r="E38" s="261">
        <f t="shared" si="57"/>
        <v>853.86000000000013</v>
      </c>
      <c r="F38" s="261">
        <f t="shared" si="57"/>
        <v>1088.6400000000001</v>
      </c>
      <c r="G38" s="261">
        <f t="shared" si="57"/>
        <v>1347.22</v>
      </c>
      <c r="H38" s="261">
        <f t="shared" si="57"/>
        <v>1572.9</v>
      </c>
      <c r="I38" s="261">
        <f t="shared" si="57"/>
        <v>1831.4800000000002</v>
      </c>
      <c r="J38" s="261">
        <f t="shared" si="57"/>
        <v>2057.1600000000003</v>
      </c>
      <c r="K38" s="261">
        <f t="shared" si="57"/>
        <v>2315.7400000000002</v>
      </c>
      <c r="L38" s="261">
        <f t="shared" si="57"/>
        <v>2541.42</v>
      </c>
      <c r="M38" s="261">
        <f t="shared" si="57"/>
        <v>2800.0000000000005</v>
      </c>
      <c r="N38" s="261">
        <f t="shared" si="57"/>
        <v>3025.6800000000003</v>
      </c>
      <c r="O38" s="273">
        <f t="shared" si="53"/>
        <v>20389.880000000005</v>
      </c>
      <c r="P38" s="211"/>
      <c r="Q38" s="292" t="str">
        <f t="shared" si="56"/>
        <v>Employer NI 7%</v>
      </c>
      <c r="R38" s="261">
        <f>(R35+R34+R33+R32+R31+R30+R36+R37)*0.07</f>
        <v>3284.26</v>
      </c>
      <c r="S38" s="261">
        <f t="shared" ref="S38:AC38" si="58">(S35+S34+S33+S32+S31+S30+S36+S37)*0.07</f>
        <v>3509.9400000000005</v>
      </c>
      <c r="T38" s="261">
        <f t="shared" si="58"/>
        <v>3768.5200000000004</v>
      </c>
      <c r="U38" s="261">
        <f t="shared" si="58"/>
        <v>3994.2000000000003</v>
      </c>
      <c r="V38" s="261">
        <f t="shared" si="58"/>
        <v>4252.7800000000007</v>
      </c>
      <c r="W38" s="261">
        <f t="shared" si="58"/>
        <v>4478.46</v>
      </c>
      <c r="X38" s="261">
        <f t="shared" si="58"/>
        <v>4737.0400000000009</v>
      </c>
      <c r="Y38" s="261">
        <f t="shared" si="58"/>
        <v>4962.72</v>
      </c>
      <c r="Z38" s="261">
        <f t="shared" si="58"/>
        <v>5221.3</v>
      </c>
      <c r="AA38" s="261">
        <f t="shared" si="58"/>
        <v>5446.9800000000005</v>
      </c>
      <c r="AB38" s="261">
        <f t="shared" si="58"/>
        <v>5705.56</v>
      </c>
      <c r="AC38" s="261">
        <f t="shared" si="58"/>
        <v>5931.2400000000007</v>
      </c>
      <c r="AD38" s="271">
        <f t="shared" si="54"/>
        <v>55293.000000000007</v>
      </c>
      <c r="AE38" s="212"/>
      <c r="AF38" s="292" t="str">
        <f t="shared" si="52"/>
        <v>Employer NI 7%</v>
      </c>
      <c r="AG38" s="261">
        <f>(AG35+AG34+AG33+AG32+AG31+AG30+AG36+AG37)*0.07</f>
        <v>6021.8200000000006</v>
      </c>
      <c r="AH38" s="261">
        <f t="shared" ref="AH38:AR38" si="59">(AH35+AH34+AH33+AH32+AH31+AH30+AH36+AH37)*0.07</f>
        <v>6247.5000000000009</v>
      </c>
      <c r="AI38" s="261">
        <f t="shared" si="59"/>
        <v>6464.0800000000008</v>
      </c>
      <c r="AJ38" s="261">
        <f t="shared" si="59"/>
        <v>6731.76</v>
      </c>
      <c r="AK38" s="261">
        <f t="shared" si="59"/>
        <v>6948.3400000000011</v>
      </c>
      <c r="AL38" s="261">
        <f t="shared" si="59"/>
        <v>7174.02</v>
      </c>
      <c r="AM38" s="261">
        <f t="shared" si="59"/>
        <v>7432.6</v>
      </c>
      <c r="AN38" s="261">
        <f t="shared" si="59"/>
        <v>7658.2800000000007</v>
      </c>
      <c r="AO38" s="261">
        <f t="shared" si="59"/>
        <v>7874.8600000000006</v>
      </c>
      <c r="AP38" s="261">
        <f t="shared" si="59"/>
        <v>8142.5400000000009</v>
      </c>
      <c r="AQ38" s="261">
        <f t="shared" si="59"/>
        <v>8359.1200000000008</v>
      </c>
      <c r="AR38" s="261">
        <f t="shared" si="59"/>
        <v>8584.8000000000011</v>
      </c>
      <c r="AS38" s="262">
        <f>SUM(AG38:AR38)</f>
        <v>87639.72</v>
      </c>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row>
    <row r="39" spans="1:272" s="174" customFormat="1" ht="17">
      <c r="A39" s="274" t="s">
        <v>123</v>
      </c>
      <c r="B39" s="261"/>
      <c r="C39" s="261">
        <f>(C35+C34+C33+C32+C31+C30+C36+C37)*0.03</f>
        <v>154.5</v>
      </c>
      <c r="D39" s="261">
        <f t="shared" ref="D39:N39" si="60">(D35+D34+D33+D32+D31+D30+D36+D37)*0.03</f>
        <v>255.12</v>
      </c>
      <c r="E39" s="261">
        <f t="shared" si="60"/>
        <v>365.94</v>
      </c>
      <c r="F39" s="261">
        <f t="shared" si="60"/>
        <v>466.56</v>
      </c>
      <c r="G39" s="261">
        <f t="shared" si="60"/>
        <v>577.38</v>
      </c>
      <c r="H39" s="261">
        <f t="shared" si="60"/>
        <v>674.1</v>
      </c>
      <c r="I39" s="261">
        <f t="shared" si="60"/>
        <v>784.92</v>
      </c>
      <c r="J39" s="261">
        <f t="shared" si="60"/>
        <v>881.64</v>
      </c>
      <c r="K39" s="261">
        <f t="shared" si="60"/>
        <v>992.45999999999992</v>
      </c>
      <c r="L39" s="261">
        <f t="shared" si="60"/>
        <v>1089.18</v>
      </c>
      <c r="M39" s="261">
        <f t="shared" si="60"/>
        <v>1200</v>
      </c>
      <c r="N39" s="261">
        <f t="shared" si="60"/>
        <v>1296.72</v>
      </c>
      <c r="O39" s="273">
        <f t="shared" si="53"/>
        <v>8738.52</v>
      </c>
      <c r="P39" s="211"/>
      <c r="Q39" s="292" t="str">
        <f t="shared" si="56"/>
        <v>Employer Pension 3%</v>
      </c>
      <c r="R39" s="261">
        <f>(R35+R34+R33+R32+R31+R30+R36+R37)*0.03</f>
        <v>1407.54</v>
      </c>
      <c r="S39" s="261">
        <f t="shared" ref="S39:AC39" si="61">(S35+S34+S33+S32+S31+S30+S36+S37)*0.03</f>
        <v>1504.26</v>
      </c>
      <c r="T39" s="261">
        <f t="shared" si="61"/>
        <v>1615.08</v>
      </c>
      <c r="U39" s="261">
        <f t="shared" si="61"/>
        <v>1711.8</v>
      </c>
      <c r="V39" s="261">
        <f t="shared" si="61"/>
        <v>1822.62</v>
      </c>
      <c r="W39" s="261">
        <f t="shared" si="61"/>
        <v>1919.34</v>
      </c>
      <c r="X39" s="261">
        <f t="shared" si="61"/>
        <v>2030.1599999999999</v>
      </c>
      <c r="Y39" s="261">
        <f t="shared" si="61"/>
        <v>2126.88</v>
      </c>
      <c r="Z39" s="261">
        <f t="shared" si="61"/>
        <v>2237.6999999999998</v>
      </c>
      <c r="AA39" s="261">
        <f t="shared" si="61"/>
        <v>2334.42</v>
      </c>
      <c r="AB39" s="261">
        <f t="shared" si="61"/>
        <v>2445.2399999999998</v>
      </c>
      <c r="AC39" s="261">
        <f t="shared" si="61"/>
        <v>2541.96</v>
      </c>
      <c r="AD39" s="271">
        <f>SUM(R39:AC39)</f>
        <v>23697</v>
      </c>
      <c r="AE39" s="212"/>
      <c r="AF39" s="292" t="str">
        <f t="shared" si="52"/>
        <v>Employer Pension 3%</v>
      </c>
      <c r="AG39" s="261">
        <f>(AG35+AG34+AG33+AG32+AG31+AG30+AG36+AG37)*0.03</f>
        <v>2580.7799999999997</v>
      </c>
      <c r="AH39" s="261">
        <f t="shared" ref="AH39:AR39" si="62">(AH35+AH34+AH33+AH32+AH31+AH30+AH36+AH37)*0.03</f>
        <v>2677.5</v>
      </c>
      <c r="AI39" s="261">
        <f t="shared" si="62"/>
        <v>2770.3199999999997</v>
      </c>
      <c r="AJ39" s="261">
        <f t="shared" si="62"/>
        <v>2885.04</v>
      </c>
      <c r="AK39" s="261">
        <f t="shared" si="62"/>
        <v>2977.8599999999997</v>
      </c>
      <c r="AL39" s="261">
        <f t="shared" si="62"/>
        <v>3074.58</v>
      </c>
      <c r="AM39" s="261">
        <f t="shared" si="62"/>
        <v>3185.4</v>
      </c>
      <c r="AN39" s="261">
        <f t="shared" si="62"/>
        <v>3282.12</v>
      </c>
      <c r="AO39" s="261">
        <f t="shared" si="62"/>
        <v>3374.94</v>
      </c>
      <c r="AP39" s="261">
        <f t="shared" si="62"/>
        <v>3489.66</v>
      </c>
      <c r="AQ39" s="261">
        <f t="shared" si="62"/>
        <v>3582.48</v>
      </c>
      <c r="AR39" s="261">
        <f t="shared" si="62"/>
        <v>3679.2</v>
      </c>
      <c r="AS39" s="261">
        <f t="shared" si="55"/>
        <v>37559.879999999997</v>
      </c>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c r="DX39" s="166"/>
      <c r="DY39" s="166"/>
      <c r="DZ39" s="166"/>
      <c r="EA39" s="166"/>
      <c r="EB39" s="166"/>
      <c r="EC39" s="166"/>
      <c r="ED39" s="166"/>
      <c r="EE39" s="166"/>
      <c r="EF39" s="166"/>
      <c r="EG39" s="166"/>
      <c r="EH39" s="166"/>
      <c r="EI39" s="166"/>
      <c r="EJ39" s="166"/>
      <c r="EK39" s="166"/>
      <c r="EL39" s="166"/>
      <c r="EM39" s="166"/>
      <c r="EN39" s="166"/>
      <c r="EO39" s="166"/>
      <c r="EP39" s="166"/>
      <c r="EQ39" s="166"/>
      <c r="ER39" s="166"/>
      <c r="ES39" s="166"/>
      <c r="ET39" s="166"/>
      <c r="EU39" s="166"/>
      <c r="EV39" s="166"/>
      <c r="EW39" s="166"/>
      <c r="EX39" s="166"/>
      <c r="EY39" s="173"/>
      <c r="EZ39" s="173"/>
      <c r="FA39" s="173"/>
      <c r="FB39" s="173"/>
      <c r="FC39" s="173"/>
      <c r="FD39" s="173"/>
      <c r="FE39" s="173"/>
      <c r="FF39" s="173"/>
      <c r="FG39" s="173"/>
      <c r="FH39" s="173"/>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c r="GH39" s="173"/>
      <c r="GI39" s="173"/>
      <c r="GJ39" s="173"/>
      <c r="GK39" s="173"/>
      <c r="GL39" s="173"/>
      <c r="GM39" s="173"/>
      <c r="GN39" s="173"/>
      <c r="GO39" s="173"/>
      <c r="GP39" s="173"/>
      <c r="GQ39" s="173"/>
      <c r="GR39" s="173"/>
      <c r="GS39" s="173"/>
      <c r="GT39" s="173"/>
      <c r="GU39" s="173"/>
      <c r="GV39" s="173"/>
      <c r="GW39" s="173"/>
      <c r="GX39" s="173"/>
      <c r="GY39" s="173"/>
      <c r="GZ39" s="173"/>
      <c r="HA39" s="173"/>
      <c r="HB39" s="173"/>
      <c r="HC39" s="173"/>
      <c r="HD39" s="173"/>
      <c r="HE39" s="173"/>
      <c r="HF39" s="173"/>
      <c r="HG39" s="173"/>
      <c r="HH39" s="173"/>
      <c r="HI39" s="173"/>
      <c r="HJ39" s="173"/>
      <c r="HK39" s="173"/>
      <c r="HL39" s="173"/>
      <c r="HM39" s="173"/>
      <c r="HN39" s="173"/>
      <c r="HO39" s="173"/>
      <c r="HP39" s="173"/>
      <c r="HQ39" s="173"/>
      <c r="HR39" s="173"/>
      <c r="HS39" s="173"/>
      <c r="HT39" s="173"/>
      <c r="HU39" s="173"/>
      <c r="HV39" s="173"/>
      <c r="HW39" s="173"/>
      <c r="HX39" s="173"/>
      <c r="HY39" s="173"/>
      <c r="HZ39" s="173"/>
      <c r="IA39" s="173"/>
      <c r="IB39" s="173"/>
      <c r="IC39" s="173"/>
      <c r="ID39" s="173"/>
      <c r="IE39" s="173"/>
      <c r="IF39" s="173"/>
      <c r="IG39" s="173"/>
      <c r="IH39" s="173"/>
      <c r="II39" s="173"/>
      <c r="IJ39" s="173"/>
      <c r="IK39" s="173"/>
      <c r="IL39" s="173"/>
      <c r="IM39" s="173"/>
      <c r="IN39" s="173"/>
      <c r="IO39" s="173"/>
      <c r="IP39" s="173"/>
      <c r="IQ39" s="173"/>
      <c r="IR39" s="173"/>
      <c r="IS39" s="173"/>
      <c r="IT39" s="173"/>
      <c r="IU39" s="173"/>
      <c r="IV39" s="173"/>
      <c r="IW39" s="173"/>
      <c r="IX39" s="173"/>
      <c r="IY39" s="173"/>
      <c r="IZ39" s="173"/>
      <c r="JA39" s="173"/>
      <c r="JB39" s="173"/>
      <c r="JC39" s="173"/>
      <c r="JD39" s="173"/>
      <c r="JE39" s="173"/>
      <c r="JF39" s="173"/>
      <c r="JG39" s="173"/>
      <c r="JH39" s="173"/>
      <c r="JI39" s="173"/>
      <c r="JJ39" s="173"/>
      <c r="JK39" s="173"/>
      <c r="JL39" s="173"/>
    </row>
    <row r="40" spans="1:272" s="174" customFormat="1" ht="17">
      <c r="A40" s="274" t="s">
        <v>124</v>
      </c>
      <c r="B40" s="261"/>
      <c r="C40" s="261">
        <f>(C31+C30+C32+C33+C34+C35+C36+C37)*0.05</f>
        <v>257.5</v>
      </c>
      <c r="D40" s="261">
        <f t="shared" ref="D40:N40" si="63">(D31+D30+D32+D33+D34+D35+D36+D37)*0.05</f>
        <v>425.20000000000005</v>
      </c>
      <c r="E40" s="261">
        <f t="shared" si="63"/>
        <v>609.9</v>
      </c>
      <c r="F40" s="261">
        <f t="shared" si="63"/>
        <v>777.6</v>
      </c>
      <c r="G40" s="261">
        <f t="shared" si="63"/>
        <v>962.30000000000007</v>
      </c>
      <c r="H40" s="261">
        <f t="shared" si="63"/>
        <v>1123.5</v>
      </c>
      <c r="I40" s="261">
        <f t="shared" si="63"/>
        <v>1308.2</v>
      </c>
      <c r="J40" s="261">
        <f t="shared" si="63"/>
        <v>1469.4</v>
      </c>
      <c r="K40" s="261">
        <f t="shared" si="63"/>
        <v>1654.1000000000001</v>
      </c>
      <c r="L40" s="261">
        <f t="shared" si="63"/>
        <v>1815.3000000000002</v>
      </c>
      <c r="M40" s="261">
        <f t="shared" si="63"/>
        <v>2000</v>
      </c>
      <c r="N40" s="261">
        <f t="shared" si="63"/>
        <v>2161.2000000000003</v>
      </c>
      <c r="O40" s="273">
        <f t="shared" si="53"/>
        <v>14564.2</v>
      </c>
      <c r="P40" s="211"/>
      <c r="Q40" s="292" t="str">
        <f t="shared" si="56"/>
        <v>Travel costs 5%</v>
      </c>
      <c r="R40" s="261">
        <f>(R31+R30+R32+R33+R34+R35+R36+R37)*0.05</f>
        <v>2345.9</v>
      </c>
      <c r="S40" s="261">
        <f t="shared" ref="S40:AC40" si="64">(S31+S30+S32+S33+S34+S35+S36+S37)*0.05</f>
        <v>2507.1000000000004</v>
      </c>
      <c r="T40" s="261">
        <f t="shared" si="64"/>
        <v>2691.8</v>
      </c>
      <c r="U40" s="261">
        <f t="shared" si="64"/>
        <v>2853</v>
      </c>
      <c r="V40" s="261">
        <f t="shared" si="64"/>
        <v>3037.7000000000003</v>
      </c>
      <c r="W40" s="261">
        <f t="shared" si="64"/>
        <v>3198.9</v>
      </c>
      <c r="X40" s="261">
        <f t="shared" si="64"/>
        <v>3383.6000000000004</v>
      </c>
      <c r="Y40" s="261">
        <f t="shared" si="64"/>
        <v>3544.8</v>
      </c>
      <c r="Z40" s="261">
        <f t="shared" si="64"/>
        <v>3729.5</v>
      </c>
      <c r="AA40" s="261">
        <f t="shared" si="64"/>
        <v>3890.7000000000003</v>
      </c>
      <c r="AB40" s="261">
        <f t="shared" si="64"/>
        <v>4075.4</v>
      </c>
      <c r="AC40" s="261">
        <f t="shared" si="64"/>
        <v>4236.6000000000004</v>
      </c>
      <c r="AD40" s="271">
        <f t="shared" si="54"/>
        <v>39495</v>
      </c>
      <c r="AE40" s="212"/>
      <c r="AF40" s="292" t="str">
        <f t="shared" si="52"/>
        <v>Travel costs 5%</v>
      </c>
      <c r="AG40" s="261">
        <f>(AG31+AG30+AG32+AG33+AG34+AG35+AG36+AG37)*0.05</f>
        <v>4301.3</v>
      </c>
      <c r="AH40" s="261">
        <f t="shared" ref="AH40:AR40" si="65">(AH31+AH30+AH32+AH33+AH34+AH35+AH36+AH37)*0.05</f>
        <v>4462.5</v>
      </c>
      <c r="AI40" s="261">
        <f t="shared" si="65"/>
        <v>4617.2</v>
      </c>
      <c r="AJ40" s="261">
        <f t="shared" si="65"/>
        <v>4808.4000000000005</v>
      </c>
      <c r="AK40" s="261">
        <f t="shared" si="65"/>
        <v>4963.1000000000004</v>
      </c>
      <c r="AL40" s="261">
        <f t="shared" si="65"/>
        <v>5124.3</v>
      </c>
      <c r="AM40" s="261">
        <f t="shared" si="65"/>
        <v>5309</v>
      </c>
      <c r="AN40" s="261">
        <f t="shared" si="65"/>
        <v>5470.2000000000007</v>
      </c>
      <c r="AO40" s="261">
        <f t="shared" si="65"/>
        <v>5624.9000000000005</v>
      </c>
      <c r="AP40" s="261">
        <f t="shared" si="65"/>
        <v>5816.1</v>
      </c>
      <c r="AQ40" s="261">
        <f>(AQ31+AQ30+AQ32+AQ33+AQ34+AQ35+AQ36+AQ37)*0.05</f>
        <v>5970.8</v>
      </c>
      <c r="AR40" s="261">
        <f t="shared" si="65"/>
        <v>6132</v>
      </c>
      <c r="AS40" s="262">
        <f t="shared" si="55"/>
        <v>62599.8</v>
      </c>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row>
    <row r="41" spans="1:272" s="212" customFormat="1" ht="17">
      <c r="A41" s="274" t="s">
        <v>155</v>
      </c>
      <c r="B41" s="261"/>
      <c r="C41" s="261">
        <f>SUM(C30:C40)</f>
        <v>5922.5</v>
      </c>
      <c r="D41" s="261">
        <f t="shared" ref="D41:N41" si="66">SUM(D30:D40)</f>
        <v>9779.6000000000022</v>
      </c>
      <c r="E41" s="261">
        <f t="shared" si="66"/>
        <v>14027.7</v>
      </c>
      <c r="F41" s="261">
        <f t="shared" si="66"/>
        <v>17884.8</v>
      </c>
      <c r="G41" s="261">
        <f t="shared" si="66"/>
        <v>22132.9</v>
      </c>
      <c r="H41" s="261">
        <f t="shared" si="66"/>
        <v>25840.5</v>
      </c>
      <c r="I41" s="261">
        <f t="shared" si="66"/>
        <v>30088.6</v>
      </c>
      <c r="J41" s="261">
        <f t="shared" si="66"/>
        <v>33796.199999999997</v>
      </c>
      <c r="K41" s="261">
        <f t="shared" si="66"/>
        <v>38044.299999999996</v>
      </c>
      <c r="L41" s="261">
        <f t="shared" si="66"/>
        <v>41751.9</v>
      </c>
      <c r="M41" s="261">
        <f t="shared" si="66"/>
        <v>46000</v>
      </c>
      <c r="N41" s="261">
        <f t="shared" si="66"/>
        <v>49707.6</v>
      </c>
      <c r="O41" s="261">
        <f t="shared" si="53"/>
        <v>334976.59999999998</v>
      </c>
      <c r="P41" s="211"/>
      <c r="Q41" s="292" t="str">
        <f t="shared" si="56"/>
        <v>Total Cost of Sales</v>
      </c>
      <c r="R41" s="261">
        <f t="shared" ref="R41:AD41" si="67">SUM(R30:R40)</f>
        <v>53955.700000000004</v>
      </c>
      <c r="S41" s="261">
        <f t="shared" si="67"/>
        <v>57663.3</v>
      </c>
      <c r="T41" s="261">
        <f t="shared" si="67"/>
        <v>61911.400000000009</v>
      </c>
      <c r="U41" s="261">
        <f t="shared" si="67"/>
        <v>65619</v>
      </c>
      <c r="V41" s="261">
        <f t="shared" si="67"/>
        <v>69867.099999999991</v>
      </c>
      <c r="W41" s="261">
        <f t="shared" si="67"/>
        <v>73574.7</v>
      </c>
      <c r="X41" s="261">
        <f t="shared" si="67"/>
        <v>77822.800000000017</v>
      </c>
      <c r="Y41" s="261">
        <f t="shared" si="67"/>
        <v>81530.400000000009</v>
      </c>
      <c r="Z41" s="261">
        <f t="shared" si="67"/>
        <v>85778.5</v>
      </c>
      <c r="AA41" s="261">
        <f t="shared" si="67"/>
        <v>89486.099999999991</v>
      </c>
      <c r="AB41" s="261">
        <f t="shared" si="67"/>
        <v>93734.2</v>
      </c>
      <c r="AC41" s="261">
        <f t="shared" si="67"/>
        <v>97441.800000000017</v>
      </c>
      <c r="AD41" s="261">
        <f t="shared" si="67"/>
        <v>908385</v>
      </c>
      <c r="AF41" s="292" t="str">
        <f t="shared" si="52"/>
        <v>Total Cost of Sales</v>
      </c>
      <c r="AG41" s="261">
        <f t="shared" ref="AG41:AR41" si="68">SUM(AG30:AG40)</f>
        <v>98929.900000000009</v>
      </c>
      <c r="AH41" s="261">
        <f t="shared" si="68"/>
        <v>102637.5</v>
      </c>
      <c r="AI41" s="261">
        <f t="shared" si="68"/>
        <v>106195.59999999999</v>
      </c>
      <c r="AJ41" s="261">
        <f t="shared" si="68"/>
        <v>110593.19999999998</v>
      </c>
      <c r="AK41" s="261">
        <f t="shared" si="68"/>
        <v>114151.3</v>
      </c>
      <c r="AL41" s="261">
        <f t="shared" si="68"/>
        <v>117858.90000000001</v>
      </c>
      <c r="AM41" s="261">
        <f t="shared" si="68"/>
        <v>122107</v>
      </c>
      <c r="AN41" s="261">
        <f t="shared" si="68"/>
        <v>125814.59999999999</v>
      </c>
      <c r="AO41" s="261">
        <f t="shared" si="68"/>
        <v>129372.7</v>
      </c>
      <c r="AP41" s="261">
        <f t="shared" si="68"/>
        <v>133770.30000000002</v>
      </c>
      <c r="AQ41" s="261">
        <f t="shared" si="68"/>
        <v>137328.4</v>
      </c>
      <c r="AR41" s="261">
        <f t="shared" si="68"/>
        <v>141036</v>
      </c>
      <c r="AS41" s="261">
        <f>SUM(AS30:AS40)</f>
        <v>1439795.4</v>
      </c>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c r="GY41" s="166"/>
      <c r="GZ41" s="166"/>
      <c r="HA41" s="166"/>
      <c r="HB41" s="166"/>
      <c r="HC41" s="166"/>
      <c r="HD41" s="166"/>
      <c r="HE41" s="166"/>
      <c r="HF41" s="166"/>
      <c r="HG41" s="166"/>
      <c r="HH41" s="166"/>
      <c r="HI41" s="166"/>
      <c r="HJ41" s="166"/>
      <c r="HK41" s="166"/>
      <c r="HL41" s="166"/>
      <c r="HM41" s="166"/>
      <c r="HN41" s="166"/>
      <c r="HO41" s="166"/>
      <c r="HP41" s="166"/>
      <c r="HQ41" s="166"/>
      <c r="HR41" s="166"/>
      <c r="HS41" s="166"/>
      <c r="HT41" s="166"/>
      <c r="HU41" s="166"/>
      <c r="HV41" s="166"/>
      <c r="HW41" s="166"/>
      <c r="HX41" s="166"/>
      <c r="HY41" s="166"/>
      <c r="HZ41" s="166"/>
      <c r="IA41" s="166"/>
      <c r="IB41" s="166"/>
      <c r="IC41" s="166"/>
      <c r="ID41" s="166"/>
      <c r="IE41" s="166"/>
      <c r="IF41" s="166"/>
      <c r="IG41" s="166"/>
      <c r="IH41" s="166"/>
      <c r="II41" s="166"/>
      <c r="IJ41" s="166"/>
      <c r="IK41" s="166"/>
      <c r="IL41" s="166"/>
      <c r="IM41" s="166"/>
      <c r="IN41" s="166"/>
      <c r="IO41" s="166"/>
      <c r="IP41" s="166"/>
      <c r="IQ41" s="166"/>
      <c r="IR41" s="166"/>
      <c r="IS41" s="166"/>
      <c r="IT41" s="166"/>
      <c r="IU41" s="166"/>
      <c r="IV41" s="166"/>
      <c r="IW41" s="166"/>
      <c r="IX41" s="166"/>
      <c r="IY41" s="166"/>
      <c r="IZ41" s="166"/>
      <c r="JA41" s="166"/>
      <c r="JB41" s="166"/>
      <c r="JC41" s="166"/>
      <c r="JD41" s="166"/>
      <c r="JE41" s="166"/>
      <c r="JF41" s="166"/>
      <c r="JG41" s="166"/>
      <c r="JH41" s="166"/>
      <c r="JI41" s="166"/>
      <c r="JJ41" s="166"/>
      <c r="JK41" s="166"/>
      <c r="JL41" s="166"/>
    </row>
    <row r="42" spans="1:272" s="247" customFormat="1">
      <c r="A42" s="232"/>
      <c r="B42" s="233"/>
      <c r="C42" s="233"/>
      <c r="D42" s="233"/>
      <c r="E42" s="233"/>
      <c r="F42" s="233"/>
      <c r="G42" s="233"/>
      <c r="H42" s="233"/>
      <c r="I42" s="233"/>
      <c r="J42" s="233"/>
      <c r="K42" s="233"/>
      <c r="L42" s="233"/>
      <c r="M42" s="233"/>
      <c r="N42" s="233"/>
      <c r="O42" s="233"/>
      <c r="P42" s="211"/>
      <c r="Q42" s="293"/>
      <c r="R42" s="233"/>
      <c r="S42" s="233"/>
      <c r="T42" s="233"/>
      <c r="U42" s="233"/>
      <c r="V42" s="233"/>
      <c r="W42" s="233"/>
      <c r="X42" s="233"/>
      <c r="Y42" s="233"/>
      <c r="Z42" s="233"/>
      <c r="AA42" s="233"/>
      <c r="AB42" s="233"/>
      <c r="AC42" s="233"/>
      <c r="AD42" s="233"/>
      <c r="AF42" s="293"/>
      <c r="AG42" s="233"/>
      <c r="AH42" s="233"/>
      <c r="AI42" s="233"/>
      <c r="AJ42" s="233"/>
      <c r="AK42" s="233"/>
      <c r="AL42" s="233"/>
      <c r="AM42" s="233"/>
      <c r="AN42" s="233"/>
      <c r="AO42" s="233"/>
      <c r="AP42" s="233"/>
      <c r="AQ42" s="233"/>
      <c r="AR42" s="233"/>
      <c r="AS42" s="233"/>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c r="EG42" s="248"/>
      <c r="EH42" s="248"/>
      <c r="EI42" s="248"/>
      <c r="EJ42" s="248"/>
      <c r="EK42" s="248"/>
      <c r="EL42" s="248"/>
      <c r="EM42" s="248"/>
      <c r="EN42" s="248"/>
      <c r="EO42" s="248"/>
      <c r="EP42" s="248"/>
      <c r="EQ42" s="248"/>
      <c r="ER42" s="248"/>
      <c r="ES42" s="248"/>
      <c r="ET42" s="248"/>
      <c r="EU42" s="248"/>
      <c r="EV42" s="248"/>
      <c r="EW42" s="248"/>
      <c r="EX42" s="248"/>
      <c r="EY42" s="248"/>
      <c r="EZ42" s="248"/>
      <c r="FA42" s="248"/>
      <c r="FB42" s="248"/>
      <c r="FC42" s="248"/>
      <c r="FD42" s="248"/>
      <c r="FE42" s="248"/>
      <c r="FF42" s="248"/>
      <c r="FG42" s="248"/>
      <c r="FH42" s="248"/>
      <c r="FI42" s="248"/>
      <c r="FJ42" s="248"/>
      <c r="FK42" s="248"/>
      <c r="FL42" s="248"/>
      <c r="FM42" s="248"/>
      <c r="FN42" s="248"/>
      <c r="FO42" s="248"/>
      <c r="FP42" s="248"/>
      <c r="FQ42" s="248"/>
      <c r="FR42" s="248"/>
      <c r="FS42" s="248"/>
      <c r="FT42" s="248"/>
      <c r="FU42" s="248"/>
      <c r="FV42" s="248"/>
      <c r="FW42" s="248"/>
      <c r="FX42" s="248"/>
      <c r="FY42" s="248"/>
      <c r="FZ42" s="248"/>
      <c r="GA42" s="248"/>
      <c r="GB42" s="248"/>
      <c r="GC42" s="248"/>
      <c r="GD42" s="248"/>
      <c r="GE42" s="248"/>
      <c r="GF42" s="248"/>
      <c r="GG42" s="248"/>
      <c r="GH42" s="248"/>
      <c r="GI42" s="248"/>
      <c r="GJ42" s="248"/>
      <c r="GK42" s="248"/>
      <c r="GL42" s="248"/>
      <c r="GM42" s="248"/>
      <c r="GN42" s="248"/>
      <c r="GO42" s="248"/>
      <c r="GP42" s="248"/>
      <c r="GQ42" s="248"/>
      <c r="GR42" s="248"/>
      <c r="GS42" s="248"/>
      <c r="GT42" s="248"/>
      <c r="GU42" s="248"/>
      <c r="GV42" s="248"/>
      <c r="GW42" s="248"/>
      <c r="GX42" s="248"/>
      <c r="GY42" s="248"/>
      <c r="GZ42" s="248"/>
      <c r="HA42" s="248"/>
      <c r="HB42" s="248"/>
      <c r="HC42" s="248"/>
      <c r="HD42" s="248"/>
      <c r="HE42" s="248"/>
      <c r="HF42" s="248"/>
      <c r="HG42" s="248"/>
      <c r="HH42" s="248"/>
      <c r="HI42" s="248"/>
      <c r="HJ42" s="248"/>
      <c r="HK42" s="248"/>
      <c r="HL42" s="248"/>
      <c r="HM42" s="248"/>
      <c r="HN42" s="248"/>
      <c r="HO42" s="248"/>
      <c r="HP42" s="248"/>
      <c r="HQ42" s="248"/>
      <c r="HR42" s="248"/>
      <c r="HS42" s="248"/>
      <c r="HT42" s="248"/>
      <c r="HU42" s="248"/>
      <c r="HV42" s="248"/>
      <c r="HW42" s="248"/>
      <c r="HX42" s="248"/>
      <c r="HY42" s="248"/>
      <c r="HZ42" s="248"/>
      <c r="IA42" s="248"/>
      <c r="IB42" s="248"/>
      <c r="IC42" s="248"/>
      <c r="ID42" s="248"/>
      <c r="IE42" s="248"/>
      <c r="IF42" s="248"/>
      <c r="IG42" s="248"/>
      <c r="IH42" s="248"/>
      <c r="II42" s="248"/>
      <c r="IJ42" s="248"/>
      <c r="IK42" s="248"/>
      <c r="IL42" s="248"/>
      <c r="IM42" s="248"/>
      <c r="IN42" s="248"/>
      <c r="IO42" s="248"/>
      <c r="IP42" s="248"/>
      <c r="IQ42" s="248"/>
      <c r="IR42" s="248"/>
      <c r="IS42" s="248"/>
      <c r="IT42" s="248"/>
      <c r="IU42" s="248"/>
      <c r="IV42" s="248"/>
      <c r="IW42" s="248"/>
      <c r="IX42" s="248"/>
      <c r="IY42" s="248"/>
      <c r="IZ42" s="248"/>
      <c r="JA42" s="248"/>
      <c r="JB42" s="248"/>
      <c r="JC42" s="248"/>
      <c r="JD42" s="248"/>
      <c r="JE42" s="248"/>
      <c r="JF42" s="248"/>
      <c r="JG42" s="248"/>
      <c r="JH42" s="248"/>
      <c r="JI42" s="248"/>
      <c r="JJ42" s="248"/>
      <c r="JK42" s="248"/>
      <c r="JL42" s="248"/>
    </row>
    <row r="43" spans="1:272" s="179" customFormat="1" ht="17">
      <c r="A43" s="183" t="s">
        <v>6</v>
      </c>
      <c r="B43" s="184"/>
      <c r="C43" s="215" t="s">
        <v>16</v>
      </c>
      <c r="D43" s="215" t="s">
        <v>17</v>
      </c>
      <c r="E43" s="215" t="s">
        <v>18</v>
      </c>
      <c r="F43" s="215" t="s">
        <v>19</v>
      </c>
      <c r="G43" s="215" t="s">
        <v>20</v>
      </c>
      <c r="H43" s="215" t="s">
        <v>143</v>
      </c>
      <c r="I43" s="215" t="s">
        <v>144</v>
      </c>
      <c r="J43" s="215" t="s">
        <v>21</v>
      </c>
      <c r="K43" s="215" t="s">
        <v>145</v>
      </c>
      <c r="L43" s="215" t="s">
        <v>22</v>
      </c>
      <c r="M43" s="215" t="s">
        <v>23</v>
      </c>
      <c r="N43" s="215" t="s">
        <v>24</v>
      </c>
      <c r="O43" s="216" t="s">
        <v>1</v>
      </c>
      <c r="P43" s="211"/>
      <c r="Q43" s="291" t="str">
        <f t="shared" si="56"/>
        <v>Overheads</v>
      </c>
      <c r="R43" s="238" t="s">
        <v>16</v>
      </c>
      <c r="S43" s="215" t="s">
        <v>17</v>
      </c>
      <c r="T43" s="215" t="s">
        <v>18</v>
      </c>
      <c r="U43" s="215" t="s">
        <v>19</v>
      </c>
      <c r="V43" s="215" t="s">
        <v>20</v>
      </c>
      <c r="W43" s="215" t="s">
        <v>143</v>
      </c>
      <c r="X43" s="215" t="s">
        <v>144</v>
      </c>
      <c r="Y43" s="215" t="s">
        <v>21</v>
      </c>
      <c r="Z43" s="215" t="s">
        <v>145</v>
      </c>
      <c r="AA43" s="215" t="s">
        <v>22</v>
      </c>
      <c r="AB43" s="215" t="s">
        <v>23</v>
      </c>
      <c r="AC43" s="215" t="s">
        <v>24</v>
      </c>
      <c r="AD43" s="216" t="str">
        <f>AD29</f>
        <v>Year 2</v>
      </c>
      <c r="AE43" s="212"/>
      <c r="AF43" s="291" t="str">
        <f t="shared" ref="AF43:AF55" si="69">A43</f>
        <v>Overheads</v>
      </c>
      <c r="AG43" s="238" t="s">
        <v>16</v>
      </c>
      <c r="AH43" s="215" t="s">
        <v>17</v>
      </c>
      <c r="AI43" s="215" t="s">
        <v>18</v>
      </c>
      <c r="AJ43" s="215" t="s">
        <v>19</v>
      </c>
      <c r="AK43" s="215" t="s">
        <v>20</v>
      </c>
      <c r="AL43" s="215" t="s">
        <v>143</v>
      </c>
      <c r="AM43" s="215" t="s">
        <v>144</v>
      </c>
      <c r="AN43" s="215" t="s">
        <v>21</v>
      </c>
      <c r="AO43" s="215" t="s">
        <v>145</v>
      </c>
      <c r="AP43" s="215" t="s">
        <v>22</v>
      </c>
      <c r="AQ43" s="215" t="s">
        <v>23</v>
      </c>
      <c r="AR43" s="215" t="s">
        <v>24</v>
      </c>
      <c r="AS43" s="216" t="str">
        <f>AS29</f>
        <v>Year 3</v>
      </c>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66"/>
      <c r="EO43" s="166"/>
      <c r="EP43" s="166"/>
      <c r="EQ43" s="166"/>
      <c r="ER43" s="166"/>
      <c r="ES43" s="166"/>
      <c r="ET43" s="166"/>
      <c r="EU43" s="166"/>
      <c r="EV43" s="166"/>
      <c r="EW43" s="166"/>
      <c r="EX43" s="166"/>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178"/>
      <c r="HP43" s="178"/>
      <c r="HQ43" s="178"/>
      <c r="HR43" s="178"/>
      <c r="HS43" s="178"/>
      <c r="HT43" s="178"/>
      <c r="HU43" s="178"/>
      <c r="HV43" s="178"/>
      <c r="HW43" s="178"/>
      <c r="HX43" s="178"/>
      <c r="HY43" s="178"/>
      <c r="HZ43" s="178"/>
      <c r="IA43" s="178"/>
      <c r="IB43" s="178"/>
      <c r="IC43" s="178"/>
      <c r="ID43" s="178"/>
      <c r="IE43" s="178"/>
      <c r="IF43" s="178"/>
      <c r="IG43" s="178"/>
      <c r="IH43" s="178"/>
      <c r="II43" s="178"/>
      <c r="IJ43" s="178"/>
      <c r="IK43" s="178"/>
      <c r="IL43" s="178"/>
      <c r="IM43" s="178"/>
      <c r="IN43" s="178"/>
      <c r="IO43" s="178"/>
      <c r="IP43" s="178"/>
      <c r="IQ43" s="178"/>
      <c r="IR43" s="178"/>
      <c r="IS43" s="178"/>
      <c r="IT43" s="178"/>
      <c r="IU43" s="178"/>
      <c r="IV43" s="178"/>
      <c r="IW43" s="178"/>
      <c r="IX43" s="178"/>
      <c r="IY43" s="178"/>
      <c r="IZ43" s="178"/>
      <c r="JA43" s="178"/>
      <c r="JB43" s="178"/>
      <c r="JC43" s="178"/>
      <c r="JD43" s="178"/>
      <c r="JE43" s="178"/>
      <c r="JF43" s="178"/>
      <c r="JG43" s="178"/>
      <c r="JH43" s="178"/>
      <c r="JI43" s="178"/>
      <c r="JJ43" s="178"/>
      <c r="JK43" s="178"/>
      <c r="JL43" s="178"/>
    </row>
    <row r="44" spans="1:272" s="181" customFormat="1" ht="17">
      <c r="A44" s="275" t="s">
        <v>156</v>
      </c>
      <c r="B44" s="265"/>
      <c r="C44" s="265">
        <v>750</v>
      </c>
      <c r="D44" s="265">
        <f t="shared" ref="D44:N44" si="70">C44</f>
        <v>750</v>
      </c>
      <c r="E44" s="265">
        <f t="shared" si="70"/>
        <v>750</v>
      </c>
      <c r="F44" s="265">
        <f t="shared" si="70"/>
        <v>750</v>
      </c>
      <c r="G44" s="265">
        <f t="shared" si="70"/>
        <v>750</v>
      </c>
      <c r="H44" s="265">
        <f t="shared" si="70"/>
        <v>750</v>
      </c>
      <c r="I44" s="265">
        <f t="shared" si="70"/>
        <v>750</v>
      </c>
      <c r="J44" s="265">
        <f t="shared" si="70"/>
        <v>750</v>
      </c>
      <c r="K44" s="265">
        <f t="shared" si="70"/>
        <v>750</v>
      </c>
      <c r="L44" s="265">
        <f t="shared" si="70"/>
        <v>750</v>
      </c>
      <c r="M44" s="265">
        <f t="shared" si="70"/>
        <v>750</v>
      </c>
      <c r="N44" s="265">
        <f t="shared" si="70"/>
        <v>750</v>
      </c>
      <c r="O44" s="265">
        <f>SUM(C44:N44)</f>
        <v>9000</v>
      </c>
      <c r="P44" s="211"/>
      <c r="Q44" s="292" t="str">
        <f t="shared" si="56"/>
        <v>Rent/Deposit</v>
      </c>
      <c r="R44" s="263">
        <f t="shared" ref="R44:AC44" si="71">C44*1.03</f>
        <v>772.5</v>
      </c>
      <c r="S44" s="264">
        <f t="shared" si="71"/>
        <v>772.5</v>
      </c>
      <c r="T44" s="264">
        <f t="shared" si="71"/>
        <v>772.5</v>
      </c>
      <c r="U44" s="264">
        <f t="shared" si="71"/>
        <v>772.5</v>
      </c>
      <c r="V44" s="264">
        <f t="shared" si="71"/>
        <v>772.5</v>
      </c>
      <c r="W44" s="264">
        <f>H44*1.03</f>
        <v>772.5</v>
      </c>
      <c r="X44" s="264">
        <f t="shared" si="71"/>
        <v>772.5</v>
      </c>
      <c r="Y44" s="264">
        <f t="shared" si="71"/>
        <v>772.5</v>
      </c>
      <c r="Z44" s="264">
        <f t="shared" si="71"/>
        <v>772.5</v>
      </c>
      <c r="AA44" s="264">
        <f t="shared" si="71"/>
        <v>772.5</v>
      </c>
      <c r="AB44" s="264">
        <f t="shared" si="71"/>
        <v>772.5</v>
      </c>
      <c r="AC44" s="264">
        <f t="shared" si="71"/>
        <v>772.5</v>
      </c>
      <c r="AD44" s="265">
        <f>SUM(R44:AC44)</f>
        <v>9270</v>
      </c>
      <c r="AE44" s="212"/>
      <c r="AF44" s="292" t="str">
        <f t="shared" si="69"/>
        <v>Rent/Deposit</v>
      </c>
      <c r="AG44" s="263">
        <f t="shared" ref="AG44:AR44" si="72">R44*1.03</f>
        <v>795.67500000000007</v>
      </c>
      <c r="AH44" s="264">
        <f t="shared" si="72"/>
        <v>795.67500000000007</v>
      </c>
      <c r="AI44" s="264">
        <f t="shared" si="72"/>
        <v>795.67500000000007</v>
      </c>
      <c r="AJ44" s="264">
        <f t="shared" si="72"/>
        <v>795.67500000000007</v>
      </c>
      <c r="AK44" s="264">
        <f t="shared" si="72"/>
        <v>795.67500000000007</v>
      </c>
      <c r="AL44" s="264">
        <f t="shared" si="72"/>
        <v>795.67500000000007</v>
      </c>
      <c r="AM44" s="264">
        <f t="shared" si="72"/>
        <v>795.67500000000007</v>
      </c>
      <c r="AN44" s="264">
        <f t="shared" si="72"/>
        <v>795.67500000000007</v>
      </c>
      <c r="AO44" s="264">
        <f t="shared" si="72"/>
        <v>795.67500000000007</v>
      </c>
      <c r="AP44" s="264">
        <f t="shared" si="72"/>
        <v>795.67500000000007</v>
      </c>
      <c r="AQ44" s="264">
        <f t="shared" si="72"/>
        <v>795.67500000000007</v>
      </c>
      <c r="AR44" s="264">
        <f t="shared" si="72"/>
        <v>795.67500000000007</v>
      </c>
      <c r="AS44" s="265">
        <f t="shared" ref="AS44:AS54" si="73">SUM(AG44:AR44)</f>
        <v>9548.1</v>
      </c>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80"/>
      <c r="EZ44" s="180"/>
      <c r="FA44" s="180"/>
      <c r="FB44" s="180"/>
      <c r="FC44" s="180"/>
      <c r="FD44" s="180"/>
      <c r="FE44" s="180"/>
      <c r="FF44" s="180"/>
      <c r="FG44" s="180"/>
      <c r="FH44" s="180"/>
      <c r="FI44" s="180"/>
      <c r="FJ44" s="180"/>
      <c r="FK44" s="180"/>
      <c r="FL44" s="180"/>
      <c r="FM44" s="180"/>
      <c r="FN44" s="180"/>
      <c r="FO44" s="180"/>
      <c r="FP44" s="180"/>
      <c r="FQ44" s="180"/>
      <c r="FR44" s="180"/>
      <c r="FS44" s="180"/>
      <c r="FT44" s="180"/>
      <c r="FU44" s="180"/>
      <c r="FV44" s="180"/>
      <c r="FW44" s="180"/>
      <c r="FX44" s="180"/>
      <c r="FY44" s="180"/>
      <c r="FZ44" s="180"/>
      <c r="GA44" s="180"/>
      <c r="GB44" s="180"/>
      <c r="GC44" s="180"/>
      <c r="GD44" s="180"/>
      <c r="GE44" s="180"/>
      <c r="GF44" s="180"/>
      <c r="GG44" s="180"/>
      <c r="GH44" s="180"/>
      <c r="GI44" s="180"/>
      <c r="GJ44" s="180"/>
      <c r="GK44" s="180"/>
      <c r="GL44" s="180"/>
      <c r="GM44" s="180"/>
      <c r="GN44" s="180"/>
      <c r="GO44" s="180"/>
      <c r="GP44" s="180"/>
      <c r="GQ44" s="180"/>
      <c r="GR44" s="180"/>
      <c r="GS44" s="180"/>
      <c r="GT44" s="180"/>
      <c r="GU44" s="180"/>
      <c r="GV44" s="180"/>
      <c r="GW44" s="180"/>
      <c r="GX44" s="180"/>
      <c r="GY44" s="180"/>
      <c r="GZ44" s="180"/>
      <c r="HA44" s="180"/>
      <c r="HB44" s="180"/>
      <c r="HC44" s="180"/>
      <c r="HD44" s="180"/>
      <c r="HE44" s="180"/>
      <c r="HF44" s="180"/>
      <c r="HG44" s="180"/>
      <c r="HH44" s="180"/>
      <c r="HI44" s="180"/>
      <c r="HJ44" s="180"/>
      <c r="HK44" s="180"/>
      <c r="HL44" s="180"/>
      <c r="HM44" s="180"/>
      <c r="HN44" s="180"/>
      <c r="HO44" s="180"/>
      <c r="HP44" s="180"/>
      <c r="HQ44" s="180"/>
      <c r="HR44" s="180"/>
      <c r="HS44" s="180"/>
      <c r="HT44" s="180"/>
      <c r="HU44" s="180"/>
      <c r="HV44" s="180"/>
      <c r="HW44" s="180"/>
      <c r="HX44" s="180"/>
      <c r="HY44" s="180"/>
      <c r="HZ44" s="180"/>
      <c r="IA44" s="180"/>
      <c r="IB44" s="180"/>
      <c r="IC44" s="180"/>
      <c r="ID44" s="180"/>
      <c r="IE44" s="180"/>
      <c r="IF44" s="180"/>
      <c r="IG44" s="180"/>
      <c r="IH44" s="180"/>
      <c r="II44" s="180"/>
      <c r="IJ44" s="180"/>
      <c r="IK44" s="180"/>
      <c r="IL44" s="180"/>
      <c r="IM44" s="180"/>
      <c r="IN44" s="180"/>
      <c r="IO44" s="180"/>
      <c r="IP44" s="180"/>
      <c r="IQ44" s="180"/>
      <c r="IR44" s="180"/>
      <c r="IS44" s="180"/>
      <c r="IT44" s="180"/>
      <c r="IU44" s="180"/>
      <c r="IV44" s="180"/>
      <c r="IW44" s="180"/>
      <c r="IX44" s="180"/>
      <c r="IY44" s="180"/>
      <c r="IZ44" s="180"/>
      <c r="JA44" s="180"/>
      <c r="JB44" s="180"/>
      <c r="JC44" s="180"/>
      <c r="JD44" s="180"/>
      <c r="JE44" s="180"/>
      <c r="JF44" s="180"/>
      <c r="JG44" s="180"/>
      <c r="JH44" s="180"/>
      <c r="JI44" s="180"/>
      <c r="JJ44" s="180"/>
      <c r="JK44" s="180"/>
      <c r="JL44" s="180"/>
    </row>
    <row r="45" spans="1:272" s="181" customFormat="1" ht="17">
      <c r="A45" s="272" t="s">
        <v>125</v>
      </c>
      <c r="B45" s="261"/>
      <c r="C45" s="261">
        <v>0</v>
      </c>
      <c r="D45" s="268">
        <v>0</v>
      </c>
      <c r="E45" s="261">
        <v>0</v>
      </c>
      <c r="F45" s="268">
        <v>0</v>
      </c>
      <c r="G45" s="261">
        <v>0</v>
      </c>
      <c r="H45" s="268">
        <v>0</v>
      </c>
      <c r="I45" s="261">
        <v>1000</v>
      </c>
      <c r="J45" s="261">
        <v>1000</v>
      </c>
      <c r="K45" s="261">
        <v>1000</v>
      </c>
      <c r="L45" s="261">
        <v>1000</v>
      </c>
      <c r="M45" s="261">
        <v>1000</v>
      </c>
      <c r="N45" s="261">
        <v>1000</v>
      </c>
      <c r="O45" s="265">
        <f>SUM(C45:N45)</f>
        <v>6000</v>
      </c>
      <c r="P45" s="211"/>
      <c r="Q45" s="292" t="str">
        <f t="shared" si="56"/>
        <v>Directors' Salaries</v>
      </c>
      <c r="R45" s="266">
        <v>1000</v>
      </c>
      <c r="S45" s="267">
        <v>1000</v>
      </c>
      <c r="T45" s="267">
        <v>1000</v>
      </c>
      <c r="U45" s="267">
        <v>1000</v>
      </c>
      <c r="V45" s="267">
        <v>1000</v>
      </c>
      <c r="W45" s="267">
        <v>1000</v>
      </c>
      <c r="X45" s="267">
        <f t="shared" ref="X45:AC45" si="74">I45*1.03</f>
        <v>1030</v>
      </c>
      <c r="Y45" s="267">
        <f t="shared" si="74"/>
        <v>1030</v>
      </c>
      <c r="Z45" s="267">
        <f t="shared" si="74"/>
        <v>1030</v>
      </c>
      <c r="AA45" s="267">
        <f t="shared" si="74"/>
        <v>1030</v>
      </c>
      <c r="AB45" s="267">
        <f t="shared" si="74"/>
        <v>1030</v>
      </c>
      <c r="AC45" s="267">
        <f t="shared" si="74"/>
        <v>1030</v>
      </c>
      <c r="AD45" s="265">
        <f>SUM(R45:AC45)</f>
        <v>12180</v>
      </c>
      <c r="AE45" s="212"/>
      <c r="AF45" s="292" t="str">
        <f t="shared" si="69"/>
        <v>Directors' Salaries</v>
      </c>
      <c r="AG45" s="266">
        <f t="shared" ref="AG45:AR45" si="75">R45*1.03</f>
        <v>1030</v>
      </c>
      <c r="AH45" s="267">
        <f t="shared" si="75"/>
        <v>1030</v>
      </c>
      <c r="AI45" s="267">
        <f t="shared" si="75"/>
        <v>1030</v>
      </c>
      <c r="AJ45" s="267">
        <f t="shared" si="75"/>
        <v>1030</v>
      </c>
      <c r="AK45" s="267">
        <f t="shared" si="75"/>
        <v>1030</v>
      </c>
      <c r="AL45" s="267">
        <f t="shared" si="75"/>
        <v>1030</v>
      </c>
      <c r="AM45" s="267">
        <f t="shared" si="75"/>
        <v>1060.9000000000001</v>
      </c>
      <c r="AN45" s="267">
        <f t="shared" si="75"/>
        <v>1060.9000000000001</v>
      </c>
      <c r="AO45" s="267">
        <f t="shared" si="75"/>
        <v>1060.9000000000001</v>
      </c>
      <c r="AP45" s="267">
        <f t="shared" si="75"/>
        <v>1060.9000000000001</v>
      </c>
      <c r="AQ45" s="267">
        <f t="shared" si="75"/>
        <v>1060.9000000000001</v>
      </c>
      <c r="AR45" s="267">
        <f t="shared" si="75"/>
        <v>1060.9000000000001</v>
      </c>
      <c r="AS45" s="265">
        <f t="shared" si="73"/>
        <v>12545.399999999998</v>
      </c>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80"/>
      <c r="EZ45" s="180"/>
      <c r="FA45" s="180"/>
      <c r="FB45" s="180"/>
      <c r="FC45" s="180"/>
      <c r="FD45" s="180"/>
      <c r="FE45" s="180"/>
      <c r="FF45" s="180"/>
      <c r="FG45" s="180"/>
      <c r="FH45" s="180"/>
      <c r="FI45" s="180"/>
      <c r="FJ45" s="180"/>
      <c r="FK45" s="180"/>
      <c r="FL45" s="180"/>
      <c r="FM45" s="180"/>
      <c r="FN45" s="180"/>
      <c r="FO45" s="180"/>
      <c r="FP45" s="180"/>
      <c r="FQ45" s="180"/>
      <c r="FR45" s="180"/>
      <c r="FS45" s="180"/>
      <c r="FT45" s="180"/>
      <c r="FU45" s="180"/>
      <c r="FV45" s="180"/>
      <c r="FW45" s="180"/>
      <c r="FX45" s="180"/>
      <c r="FY45" s="180"/>
      <c r="FZ45" s="180"/>
      <c r="GA45" s="180"/>
      <c r="GB45" s="180"/>
      <c r="GC45" s="180"/>
      <c r="GD45" s="180"/>
      <c r="GE45" s="180"/>
      <c r="GF45" s="180"/>
      <c r="GG45" s="180"/>
      <c r="GH45" s="180"/>
      <c r="GI45" s="180"/>
      <c r="GJ45" s="180"/>
      <c r="GK45" s="180"/>
      <c r="GL45" s="180"/>
      <c r="GM45" s="180"/>
      <c r="GN45" s="180"/>
      <c r="GO45" s="180"/>
      <c r="GP45" s="180"/>
      <c r="GQ45" s="180"/>
      <c r="GR45" s="180"/>
      <c r="GS45" s="180"/>
      <c r="GT45" s="180"/>
      <c r="GU45" s="180"/>
      <c r="GV45" s="180"/>
      <c r="GW45" s="180"/>
      <c r="GX45" s="180"/>
      <c r="GY45" s="180"/>
      <c r="GZ45" s="180"/>
      <c r="HA45" s="180"/>
      <c r="HB45" s="180"/>
      <c r="HC45" s="180"/>
      <c r="HD45" s="180"/>
      <c r="HE45" s="180"/>
      <c r="HF45" s="180"/>
      <c r="HG45" s="180"/>
      <c r="HH45" s="180"/>
      <c r="HI45" s="180"/>
      <c r="HJ45" s="180"/>
      <c r="HK45" s="180"/>
      <c r="HL45" s="180"/>
      <c r="HM45" s="180"/>
      <c r="HN45" s="180"/>
      <c r="HO45" s="180"/>
      <c r="HP45" s="180"/>
      <c r="HQ45" s="180"/>
      <c r="HR45" s="180"/>
      <c r="HS45" s="180"/>
      <c r="HT45" s="180"/>
      <c r="HU45" s="180"/>
      <c r="HV45" s="180"/>
      <c r="HW45" s="180"/>
      <c r="HX45" s="180"/>
      <c r="HY45" s="180"/>
      <c r="HZ45" s="180"/>
      <c r="IA45" s="180"/>
      <c r="IB45" s="180"/>
      <c r="IC45" s="180"/>
      <c r="ID45" s="180"/>
      <c r="IE45" s="180"/>
      <c r="IF45" s="180"/>
      <c r="IG45" s="180"/>
      <c r="IH45" s="180"/>
      <c r="II45" s="180"/>
      <c r="IJ45" s="180"/>
      <c r="IK45" s="180"/>
      <c r="IL45" s="180"/>
      <c r="IM45" s="180"/>
      <c r="IN45" s="180"/>
      <c r="IO45" s="180"/>
      <c r="IP45" s="180"/>
      <c r="IQ45" s="180"/>
      <c r="IR45" s="180"/>
      <c r="IS45" s="180"/>
      <c r="IT45" s="180"/>
      <c r="IU45" s="180"/>
      <c r="IV45" s="180"/>
      <c r="IW45" s="180"/>
      <c r="IX45" s="180"/>
      <c r="IY45" s="180"/>
      <c r="IZ45" s="180"/>
      <c r="JA45" s="180"/>
      <c r="JB45" s="180"/>
      <c r="JC45" s="180"/>
      <c r="JD45" s="180"/>
      <c r="JE45" s="180"/>
      <c r="JF45" s="180"/>
      <c r="JG45" s="180"/>
      <c r="JH45" s="180"/>
      <c r="JI45" s="180"/>
      <c r="JJ45" s="180"/>
      <c r="JK45" s="180"/>
      <c r="JL45" s="180"/>
    </row>
    <row r="46" spans="1:272" s="181" customFormat="1" ht="17">
      <c r="A46" s="272" t="s">
        <v>149</v>
      </c>
      <c r="B46" s="261"/>
      <c r="C46" s="261">
        <v>2000</v>
      </c>
      <c r="D46" s="261">
        <f t="shared" ref="D46:N47" si="76">C46</f>
        <v>2000</v>
      </c>
      <c r="E46" s="261">
        <f t="shared" si="76"/>
        <v>2000</v>
      </c>
      <c r="F46" s="261">
        <f t="shared" si="76"/>
        <v>2000</v>
      </c>
      <c r="G46" s="261">
        <f t="shared" si="76"/>
        <v>2000</v>
      </c>
      <c r="H46" s="261">
        <f t="shared" si="76"/>
        <v>2000</v>
      </c>
      <c r="I46" s="261">
        <f t="shared" si="76"/>
        <v>2000</v>
      </c>
      <c r="J46" s="261">
        <f t="shared" si="76"/>
        <v>2000</v>
      </c>
      <c r="K46" s="261">
        <f t="shared" si="76"/>
        <v>2000</v>
      </c>
      <c r="L46" s="261">
        <f t="shared" si="76"/>
        <v>2000</v>
      </c>
      <c r="M46" s="261">
        <f t="shared" si="76"/>
        <v>2000</v>
      </c>
      <c r="N46" s="261">
        <f t="shared" si="76"/>
        <v>2000</v>
      </c>
      <c r="O46" s="265">
        <f>SUM(C46:N46)</f>
        <v>24000</v>
      </c>
      <c r="P46" s="211"/>
      <c r="Q46" s="292" t="str">
        <f t="shared" si="56"/>
        <v>Internal Staff Wages</v>
      </c>
      <c r="R46" s="266">
        <f>AD46/12</f>
        <v>4143.333333333333</v>
      </c>
      <c r="S46" s="267">
        <f>R46</f>
        <v>4143.333333333333</v>
      </c>
      <c r="T46" s="267">
        <f t="shared" ref="T46:AC47" si="77">S46</f>
        <v>4143.333333333333</v>
      </c>
      <c r="U46" s="267">
        <f t="shared" si="77"/>
        <v>4143.333333333333</v>
      </c>
      <c r="V46" s="267">
        <f t="shared" si="77"/>
        <v>4143.333333333333</v>
      </c>
      <c r="W46" s="267">
        <f t="shared" si="77"/>
        <v>4143.333333333333</v>
      </c>
      <c r="X46" s="267">
        <f t="shared" si="77"/>
        <v>4143.333333333333</v>
      </c>
      <c r="Y46" s="267">
        <f t="shared" si="77"/>
        <v>4143.333333333333</v>
      </c>
      <c r="Z46" s="267">
        <f t="shared" si="77"/>
        <v>4143.333333333333</v>
      </c>
      <c r="AA46" s="267">
        <f t="shared" si="77"/>
        <v>4143.333333333333</v>
      </c>
      <c r="AB46" s="267">
        <f t="shared" si="77"/>
        <v>4143.333333333333</v>
      </c>
      <c r="AC46" s="267">
        <f t="shared" si="77"/>
        <v>4143.333333333333</v>
      </c>
      <c r="AD46" s="265">
        <f>25000+(O46*1.03)</f>
        <v>49720</v>
      </c>
      <c r="AE46" s="212"/>
      <c r="AF46" s="292" t="str">
        <f t="shared" si="69"/>
        <v>Internal Staff Wages</v>
      </c>
      <c r="AG46" s="266">
        <f>R46*1.03</f>
        <v>4267.6333333333332</v>
      </c>
      <c r="AH46" s="267">
        <f t="shared" ref="AG46:AR51" si="78">S46*1.03</f>
        <v>4267.6333333333332</v>
      </c>
      <c r="AI46" s="267">
        <f t="shared" si="78"/>
        <v>4267.6333333333332</v>
      </c>
      <c r="AJ46" s="267">
        <f t="shared" si="78"/>
        <v>4267.6333333333332</v>
      </c>
      <c r="AK46" s="267">
        <f t="shared" si="78"/>
        <v>4267.6333333333332</v>
      </c>
      <c r="AL46" s="267">
        <f t="shared" si="78"/>
        <v>4267.6333333333332</v>
      </c>
      <c r="AM46" s="267">
        <f t="shared" si="78"/>
        <v>4267.6333333333332</v>
      </c>
      <c r="AN46" s="267">
        <f t="shared" si="78"/>
        <v>4267.6333333333332</v>
      </c>
      <c r="AO46" s="267">
        <f t="shared" si="78"/>
        <v>4267.6333333333332</v>
      </c>
      <c r="AP46" s="267">
        <f t="shared" si="78"/>
        <v>4267.6333333333332</v>
      </c>
      <c r="AQ46" s="267">
        <f t="shared" si="78"/>
        <v>4267.6333333333332</v>
      </c>
      <c r="AR46" s="267">
        <f t="shared" si="78"/>
        <v>4267.6333333333332</v>
      </c>
      <c r="AS46" s="265">
        <f t="shared" si="73"/>
        <v>51211.599999999984</v>
      </c>
      <c r="AT46" s="166"/>
      <c r="AU46" s="166"/>
      <c r="AV46" s="166"/>
      <c r="AW46" s="166"/>
      <c r="AX46" s="166"/>
      <c r="AY46" s="166"/>
      <c r="AZ46" s="166"/>
      <c r="BA46" s="166"/>
      <c r="BB46" s="166"/>
      <c r="BC46" s="166"/>
      <c r="BD46" s="166"/>
      <c r="BE46" s="166"/>
      <c r="BF46" s="166"/>
      <c r="BG46" s="166"/>
      <c r="BH46" s="166"/>
      <c r="BI46" s="166"/>
      <c r="BJ46" s="166"/>
      <c r="BK46" s="166"/>
      <c r="BL46" s="166"/>
      <c r="BM46" s="166"/>
      <c r="BN46" s="166"/>
      <c r="BO46" s="166"/>
      <c r="BP46" s="166"/>
      <c r="BQ46" s="166"/>
      <c r="BR46" s="166"/>
      <c r="BS46" s="166"/>
      <c r="BT46" s="166"/>
      <c r="BU46" s="166"/>
      <c r="BV46" s="166"/>
      <c r="BW46" s="166"/>
      <c r="BX46" s="166"/>
      <c r="BY46" s="166"/>
      <c r="BZ46" s="166"/>
      <c r="CA46" s="166"/>
      <c r="CB46" s="166"/>
      <c r="CC46" s="166"/>
      <c r="CD46" s="166"/>
      <c r="CE46" s="166"/>
      <c r="CF46" s="166"/>
      <c r="CG46" s="166"/>
      <c r="CH46" s="166"/>
      <c r="CI46" s="166"/>
      <c r="CJ46" s="166"/>
      <c r="CK46" s="166"/>
      <c r="CL46" s="166"/>
      <c r="CM46" s="166"/>
      <c r="CN46" s="166"/>
      <c r="CO46" s="166"/>
      <c r="CP46" s="166"/>
      <c r="CQ46" s="166"/>
      <c r="CR46" s="166"/>
      <c r="CS46" s="166"/>
      <c r="CT46" s="166"/>
      <c r="CU46" s="166"/>
      <c r="CV46" s="166"/>
      <c r="CW46" s="166"/>
      <c r="CX46" s="166"/>
      <c r="CY46" s="166"/>
      <c r="CZ46" s="166"/>
      <c r="DA46" s="166"/>
      <c r="DB46" s="166"/>
      <c r="DC46" s="166"/>
      <c r="DD46" s="166"/>
      <c r="DE46" s="166"/>
      <c r="DF46" s="166"/>
      <c r="DG46" s="166"/>
      <c r="DH46" s="166"/>
      <c r="DI46" s="166"/>
      <c r="DJ46" s="166"/>
      <c r="DK46" s="166"/>
      <c r="DL46" s="166"/>
      <c r="DM46" s="166"/>
      <c r="DN46" s="166"/>
      <c r="DO46" s="166"/>
      <c r="DP46" s="166"/>
      <c r="DQ46" s="166"/>
      <c r="DR46" s="166"/>
      <c r="DS46" s="166"/>
      <c r="DT46" s="166"/>
      <c r="DU46" s="166"/>
      <c r="DV46" s="166"/>
      <c r="DW46" s="166"/>
      <c r="DX46" s="166"/>
      <c r="DY46" s="166"/>
      <c r="DZ46" s="166"/>
      <c r="EA46" s="166"/>
      <c r="EB46" s="166"/>
      <c r="EC46" s="166"/>
      <c r="ED46" s="166"/>
      <c r="EE46" s="166"/>
      <c r="EF46" s="166"/>
      <c r="EG46" s="166"/>
      <c r="EH46" s="166"/>
      <c r="EI46" s="166"/>
      <c r="EJ46" s="166"/>
      <c r="EK46" s="166"/>
      <c r="EL46" s="166"/>
      <c r="EM46" s="166"/>
      <c r="EN46" s="166"/>
      <c r="EO46" s="166"/>
      <c r="EP46" s="166"/>
      <c r="EQ46" s="166"/>
      <c r="ER46" s="166"/>
      <c r="ES46" s="166"/>
      <c r="ET46" s="166"/>
      <c r="EU46" s="166"/>
      <c r="EV46" s="166"/>
      <c r="EW46" s="166"/>
      <c r="EX46" s="166"/>
      <c r="EY46" s="180"/>
      <c r="EZ46" s="180"/>
      <c r="FA46" s="180"/>
      <c r="FB46" s="180"/>
      <c r="FC46" s="180"/>
      <c r="FD46" s="180"/>
      <c r="FE46" s="180"/>
      <c r="FF46" s="180"/>
      <c r="FG46" s="180"/>
      <c r="FH46" s="180"/>
      <c r="FI46" s="180"/>
      <c r="FJ46" s="180"/>
      <c r="FK46" s="180"/>
      <c r="FL46" s="180"/>
      <c r="FM46" s="180"/>
      <c r="FN46" s="180"/>
      <c r="FO46" s="180"/>
      <c r="FP46" s="180"/>
      <c r="FQ46" s="180"/>
      <c r="FR46" s="180"/>
      <c r="FS46" s="180"/>
      <c r="FT46" s="180"/>
      <c r="FU46" s="180"/>
      <c r="FV46" s="180"/>
      <c r="FW46" s="180"/>
      <c r="FX46" s="180"/>
      <c r="FY46" s="180"/>
      <c r="FZ46" s="180"/>
      <c r="GA46" s="180"/>
      <c r="GB46" s="180"/>
      <c r="GC46" s="180"/>
      <c r="GD46" s="180"/>
      <c r="GE46" s="180"/>
      <c r="GF46" s="180"/>
      <c r="GG46" s="180"/>
      <c r="GH46" s="180"/>
      <c r="GI46" s="180"/>
      <c r="GJ46" s="180"/>
      <c r="GK46" s="180"/>
      <c r="GL46" s="180"/>
      <c r="GM46" s="180"/>
      <c r="GN46" s="180"/>
      <c r="GO46" s="180"/>
      <c r="GP46" s="180"/>
      <c r="GQ46" s="180"/>
      <c r="GR46" s="180"/>
      <c r="GS46" s="180"/>
      <c r="GT46" s="180"/>
      <c r="GU46" s="180"/>
      <c r="GV46" s="180"/>
      <c r="GW46" s="180"/>
      <c r="GX46" s="180"/>
      <c r="GY46" s="180"/>
      <c r="GZ46" s="180"/>
      <c r="HA46" s="180"/>
      <c r="HB46" s="180"/>
      <c r="HC46" s="180"/>
      <c r="HD46" s="180"/>
      <c r="HE46" s="180"/>
      <c r="HF46" s="180"/>
      <c r="HG46" s="180"/>
      <c r="HH46" s="180"/>
      <c r="HI46" s="180"/>
      <c r="HJ46" s="180"/>
      <c r="HK46" s="180"/>
      <c r="HL46" s="180"/>
      <c r="HM46" s="180"/>
      <c r="HN46" s="180"/>
      <c r="HO46" s="180"/>
      <c r="HP46" s="180"/>
      <c r="HQ46" s="180"/>
      <c r="HR46" s="180"/>
      <c r="HS46" s="180"/>
      <c r="HT46" s="180"/>
      <c r="HU46" s="180"/>
      <c r="HV46" s="180"/>
      <c r="HW46" s="180"/>
      <c r="HX46" s="180"/>
      <c r="HY46" s="180"/>
      <c r="HZ46" s="180"/>
      <c r="IA46" s="180"/>
      <c r="IB46" s="180"/>
      <c r="IC46" s="180"/>
      <c r="ID46" s="180"/>
      <c r="IE46" s="180"/>
      <c r="IF46" s="180"/>
      <c r="IG46" s="180"/>
      <c r="IH46" s="180"/>
      <c r="II46" s="180"/>
      <c r="IJ46" s="180"/>
      <c r="IK46" s="180"/>
      <c r="IL46" s="180"/>
      <c r="IM46" s="180"/>
      <c r="IN46" s="180"/>
      <c r="IO46" s="180"/>
      <c r="IP46" s="180"/>
      <c r="IQ46" s="180"/>
      <c r="IR46" s="180"/>
      <c r="IS46" s="180"/>
      <c r="IT46" s="180"/>
      <c r="IU46" s="180"/>
      <c r="IV46" s="180"/>
      <c r="IW46" s="180"/>
      <c r="IX46" s="180"/>
      <c r="IY46" s="180"/>
      <c r="IZ46" s="180"/>
      <c r="JA46" s="180"/>
      <c r="JB46" s="180"/>
      <c r="JC46" s="180"/>
      <c r="JD46" s="180"/>
      <c r="JE46" s="180"/>
      <c r="JF46" s="180"/>
      <c r="JG46" s="180"/>
      <c r="JH46" s="180"/>
      <c r="JI46" s="180"/>
      <c r="JJ46" s="180"/>
      <c r="JK46" s="180"/>
      <c r="JL46" s="180"/>
    </row>
    <row r="47" spans="1:272" s="181" customFormat="1" ht="17">
      <c r="A47" s="272" t="s">
        <v>138</v>
      </c>
      <c r="B47" s="261"/>
      <c r="C47" s="261">
        <f>C46*0.1</f>
        <v>200</v>
      </c>
      <c r="D47" s="261">
        <f t="shared" si="76"/>
        <v>200</v>
      </c>
      <c r="E47" s="261">
        <f t="shared" si="76"/>
        <v>200</v>
      </c>
      <c r="F47" s="261">
        <f t="shared" si="76"/>
        <v>200</v>
      </c>
      <c r="G47" s="261">
        <f t="shared" si="76"/>
        <v>200</v>
      </c>
      <c r="H47" s="261">
        <f t="shared" si="76"/>
        <v>200</v>
      </c>
      <c r="I47" s="261">
        <f t="shared" si="76"/>
        <v>200</v>
      </c>
      <c r="J47" s="261">
        <f t="shared" si="76"/>
        <v>200</v>
      </c>
      <c r="K47" s="261">
        <f t="shared" si="76"/>
        <v>200</v>
      </c>
      <c r="L47" s="261">
        <f t="shared" si="76"/>
        <v>200</v>
      </c>
      <c r="M47" s="261">
        <f t="shared" si="76"/>
        <v>200</v>
      </c>
      <c r="N47" s="261">
        <f t="shared" si="76"/>
        <v>200</v>
      </c>
      <c r="O47" s="265">
        <f t="shared" ref="O47:O54" si="79">SUM(C47:N47)</f>
        <v>2400</v>
      </c>
      <c r="P47" s="211"/>
      <c r="Q47" s="292" t="str">
        <f t="shared" si="56"/>
        <v>Internal Staff Costs NI + Pension (10%)</v>
      </c>
      <c r="R47" s="266">
        <f>R46*0.1</f>
        <v>414.33333333333331</v>
      </c>
      <c r="S47" s="267">
        <f>R47</f>
        <v>414.33333333333331</v>
      </c>
      <c r="T47" s="267">
        <f t="shared" si="77"/>
        <v>414.33333333333331</v>
      </c>
      <c r="U47" s="267">
        <f t="shared" si="77"/>
        <v>414.33333333333331</v>
      </c>
      <c r="V47" s="267">
        <f t="shared" si="77"/>
        <v>414.33333333333331</v>
      </c>
      <c r="W47" s="267">
        <f t="shared" si="77"/>
        <v>414.33333333333331</v>
      </c>
      <c r="X47" s="267">
        <f t="shared" si="77"/>
        <v>414.33333333333331</v>
      </c>
      <c r="Y47" s="267">
        <f t="shared" si="77"/>
        <v>414.33333333333331</v>
      </c>
      <c r="Z47" s="267">
        <f t="shared" si="77"/>
        <v>414.33333333333331</v>
      </c>
      <c r="AA47" s="267">
        <f t="shared" si="77"/>
        <v>414.33333333333331</v>
      </c>
      <c r="AB47" s="267">
        <f t="shared" si="77"/>
        <v>414.33333333333331</v>
      </c>
      <c r="AC47" s="267">
        <f t="shared" si="77"/>
        <v>414.33333333333331</v>
      </c>
      <c r="AD47" s="265">
        <f t="shared" ref="AD47:AD54" si="80">SUM(R47:AC47)</f>
        <v>4972</v>
      </c>
      <c r="AE47" s="212"/>
      <c r="AF47" s="292" t="str">
        <f t="shared" si="69"/>
        <v>Internal Staff Costs NI + Pension (10%)</v>
      </c>
      <c r="AG47" s="266">
        <f t="shared" si="78"/>
        <v>426.76333333333332</v>
      </c>
      <c r="AH47" s="267">
        <f t="shared" si="78"/>
        <v>426.76333333333332</v>
      </c>
      <c r="AI47" s="267">
        <f t="shared" si="78"/>
        <v>426.76333333333332</v>
      </c>
      <c r="AJ47" s="267">
        <f t="shared" si="78"/>
        <v>426.76333333333332</v>
      </c>
      <c r="AK47" s="267">
        <f t="shared" si="78"/>
        <v>426.76333333333332</v>
      </c>
      <c r="AL47" s="267">
        <f t="shared" si="78"/>
        <v>426.76333333333332</v>
      </c>
      <c r="AM47" s="267">
        <f t="shared" si="78"/>
        <v>426.76333333333332</v>
      </c>
      <c r="AN47" s="267">
        <f t="shared" si="78"/>
        <v>426.76333333333332</v>
      </c>
      <c r="AO47" s="267">
        <f t="shared" si="78"/>
        <v>426.76333333333332</v>
      </c>
      <c r="AP47" s="267">
        <f t="shared" si="78"/>
        <v>426.76333333333332</v>
      </c>
      <c r="AQ47" s="267">
        <f t="shared" si="78"/>
        <v>426.76333333333332</v>
      </c>
      <c r="AR47" s="267">
        <f t="shared" si="78"/>
        <v>426.76333333333332</v>
      </c>
      <c r="AS47" s="265">
        <f t="shared" si="73"/>
        <v>5121.16</v>
      </c>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80"/>
      <c r="EZ47" s="180"/>
      <c r="FA47" s="180"/>
      <c r="FB47" s="180"/>
      <c r="FC47" s="180"/>
      <c r="FD47" s="180"/>
      <c r="FE47" s="180"/>
      <c r="FF47" s="180"/>
      <c r="FG47" s="180"/>
      <c r="FH47" s="180"/>
      <c r="FI47" s="180"/>
      <c r="FJ47" s="180"/>
      <c r="FK47" s="180"/>
      <c r="FL47" s="180"/>
      <c r="FM47" s="180"/>
      <c r="FN47" s="180"/>
      <c r="FO47" s="180"/>
      <c r="FP47" s="180"/>
      <c r="FQ47" s="180"/>
      <c r="FR47" s="180"/>
      <c r="FS47" s="180"/>
      <c r="FT47" s="180"/>
      <c r="FU47" s="180"/>
      <c r="FV47" s="180"/>
      <c r="FW47" s="180"/>
      <c r="FX47" s="180"/>
      <c r="FY47" s="180"/>
      <c r="FZ47" s="180"/>
      <c r="GA47" s="180"/>
      <c r="GB47" s="180"/>
      <c r="GC47" s="180"/>
      <c r="GD47" s="180"/>
      <c r="GE47" s="180"/>
      <c r="GF47" s="180"/>
      <c r="GG47" s="180"/>
      <c r="GH47" s="180"/>
      <c r="GI47" s="180"/>
      <c r="GJ47" s="180"/>
      <c r="GK47" s="180"/>
      <c r="GL47" s="180"/>
      <c r="GM47" s="180"/>
      <c r="GN47" s="180"/>
      <c r="GO47" s="180"/>
      <c r="GP47" s="180"/>
      <c r="GQ47" s="180"/>
      <c r="GR47" s="180"/>
      <c r="GS47" s="180"/>
      <c r="GT47" s="180"/>
      <c r="GU47" s="180"/>
      <c r="GV47" s="180"/>
      <c r="GW47" s="180"/>
      <c r="GX47" s="180"/>
      <c r="GY47" s="180"/>
      <c r="GZ47" s="180"/>
      <c r="HA47" s="180"/>
      <c r="HB47" s="180"/>
      <c r="HC47" s="180"/>
      <c r="HD47" s="180"/>
      <c r="HE47" s="180"/>
      <c r="HF47" s="180"/>
      <c r="HG47" s="180"/>
      <c r="HH47" s="180"/>
      <c r="HI47" s="180"/>
      <c r="HJ47" s="180"/>
      <c r="HK47" s="180"/>
      <c r="HL47" s="180"/>
      <c r="HM47" s="180"/>
      <c r="HN47" s="180"/>
      <c r="HO47" s="180"/>
      <c r="HP47" s="180"/>
      <c r="HQ47" s="180"/>
      <c r="HR47" s="180"/>
      <c r="HS47" s="180"/>
      <c r="HT47" s="180"/>
      <c r="HU47" s="180"/>
      <c r="HV47" s="180"/>
      <c r="HW47" s="180"/>
      <c r="HX47" s="180"/>
      <c r="HY47" s="180"/>
      <c r="HZ47" s="180"/>
      <c r="IA47" s="180"/>
      <c r="IB47" s="180"/>
      <c r="IC47" s="180"/>
      <c r="ID47" s="180"/>
      <c r="IE47" s="180"/>
      <c r="IF47" s="180"/>
      <c r="IG47" s="180"/>
      <c r="IH47" s="180"/>
      <c r="II47" s="180"/>
      <c r="IJ47" s="180"/>
      <c r="IK47" s="180"/>
      <c r="IL47" s="180"/>
      <c r="IM47" s="180"/>
      <c r="IN47" s="180"/>
      <c r="IO47" s="180"/>
      <c r="IP47" s="180"/>
      <c r="IQ47" s="180"/>
      <c r="IR47" s="180"/>
      <c r="IS47" s="180"/>
      <c r="IT47" s="180"/>
      <c r="IU47" s="180"/>
      <c r="IV47" s="180"/>
      <c r="IW47" s="180"/>
      <c r="IX47" s="180"/>
      <c r="IY47" s="180"/>
      <c r="IZ47" s="180"/>
      <c r="JA47" s="180"/>
      <c r="JB47" s="180"/>
      <c r="JC47" s="180"/>
      <c r="JD47" s="180"/>
      <c r="JE47" s="180"/>
      <c r="JF47" s="180"/>
      <c r="JG47" s="180"/>
      <c r="JH47" s="180"/>
      <c r="JI47" s="180"/>
      <c r="JJ47" s="180"/>
      <c r="JK47" s="180"/>
      <c r="JL47" s="180"/>
    </row>
    <row r="48" spans="1:272" s="181" customFormat="1" ht="17">
      <c r="A48" s="272" t="s">
        <v>157</v>
      </c>
      <c r="B48" s="261"/>
      <c r="C48" s="261">
        <v>100</v>
      </c>
      <c r="D48" s="268">
        <v>100</v>
      </c>
      <c r="E48" s="261">
        <v>100</v>
      </c>
      <c r="F48" s="268">
        <v>100</v>
      </c>
      <c r="G48" s="261">
        <v>100</v>
      </c>
      <c r="H48" s="268">
        <v>100</v>
      </c>
      <c r="I48" s="261">
        <v>100</v>
      </c>
      <c r="J48" s="268">
        <v>100</v>
      </c>
      <c r="K48" s="261">
        <v>100</v>
      </c>
      <c r="L48" s="268">
        <v>100</v>
      </c>
      <c r="M48" s="261">
        <v>100</v>
      </c>
      <c r="N48" s="268">
        <v>100</v>
      </c>
      <c r="O48" s="265">
        <f t="shared" si="79"/>
        <v>1200</v>
      </c>
      <c r="P48" s="211"/>
      <c r="Q48" s="292" t="str">
        <f t="shared" si="56"/>
        <v>Accountancy Fees</v>
      </c>
      <c r="R48" s="266">
        <f t="shared" ref="R48:AC49" si="81">C48*1.03</f>
        <v>103</v>
      </c>
      <c r="S48" s="267">
        <f t="shared" si="81"/>
        <v>103</v>
      </c>
      <c r="T48" s="267">
        <f t="shared" si="81"/>
        <v>103</v>
      </c>
      <c r="U48" s="267">
        <f t="shared" si="81"/>
        <v>103</v>
      </c>
      <c r="V48" s="267">
        <f t="shared" si="81"/>
        <v>103</v>
      </c>
      <c r="W48" s="267">
        <f t="shared" si="81"/>
        <v>103</v>
      </c>
      <c r="X48" s="267">
        <f t="shared" si="81"/>
        <v>103</v>
      </c>
      <c r="Y48" s="267">
        <f t="shared" si="81"/>
        <v>103</v>
      </c>
      <c r="Z48" s="267">
        <f t="shared" si="81"/>
        <v>103</v>
      </c>
      <c r="AA48" s="267">
        <f t="shared" si="81"/>
        <v>103</v>
      </c>
      <c r="AB48" s="267">
        <f t="shared" si="81"/>
        <v>103</v>
      </c>
      <c r="AC48" s="267">
        <f t="shared" si="81"/>
        <v>103</v>
      </c>
      <c r="AD48" s="265">
        <f t="shared" si="80"/>
        <v>1236</v>
      </c>
      <c r="AE48" s="212"/>
      <c r="AF48" s="292" t="str">
        <f t="shared" si="69"/>
        <v>Accountancy Fees</v>
      </c>
      <c r="AG48" s="266">
        <f t="shared" si="78"/>
        <v>106.09</v>
      </c>
      <c r="AH48" s="267">
        <f t="shared" si="78"/>
        <v>106.09</v>
      </c>
      <c r="AI48" s="267">
        <f t="shared" si="78"/>
        <v>106.09</v>
      </c>
      <c r="AJ48" s="267">
        <f t="shared" si="78"/>
        <v>106.09</v>
      </c>
      <c r="AK48" s="267">
        <f t="shared" si="78"/>
        <v>106.09</v>
      </c>
      <c r="AL48" s="267">
        <f t="shared" si="78"/>
        <v>106.09</v>
      </c>
      <c r="AM48" s="267">
        <f t="shared" si="78"/>
        <v>106.09</v>
      </c>
      <c r="AN48" s="267">
        <f t="shared" si="78"/>
        <v>106.09</v>
      </c>
      <c r="AO48" s="267">
        <f t="shared" si="78"/>
        <v>106.09</v>
      </c>
      <c r="AP48" s="267">
        <f t="shared" si="78"/>
        <v>106.09</v>
      </c>
      <c r="AQ48" s="267">
        <f t="shared" si="78"/>
        <v>106.09</v>
      </c>
      <c r="AR48" s="267">
        <f t="shared" si="78"/>
        <v>106.09</v>
      </c>
      <c r="AS48" s="265">
        <f t="shared" si="73"/>
        <v>1273.08</v>
      </c>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c r="DW48" s="166"/>
      <c r="DX48" s="166"/>
      <c r="DY48" s="166"/>
      <c r="DZ48" s="166"/>
      <c r="EA48" s="166"/>
      <c r="EB48" s="166"/>
      <c r="EC48" s="166"/>
      <c r="ED48" s="166"/>
      <c r="EE48" s="166"/>
      <c r="EF48" s="166"/>
      <c r="EG48" s="166"/>
      <c r="EH48" s="166"/>
      <c r="EI48" s="166"/>
      <c r="EJ48" s="166"/>
      <c r="EK48" s="166"/>
      <c r="EL48" s="166"/>
      <c r="EM48" s="166"/>
      <c r="EN48" s="166"/>
      <c r="EO48" s="166"/>
      <c r="EP48" s="166"/>
      <c r="EQ48" s="166"/>
      <c r="ER48" s="166"/>
      <c r="ES48" s="166"/>
      <c r="ET48" s="166"/>
      <c r="EU48" s="166"/>
      <c r="EV48" s="166"/>
      <c r="EW48" s="166"/>
      <c r="EX48" s="166"/>
      <c r="EY48" s="180"/>
      <c r="EZ48" s="180"/>
      <c r="FA48" s="180"/>
      <c r="FB48" s="180"/>
      <c r="FC48" s="180"/>
      <c r="FD48" s="180"/>
      <c r="FE48" s="180"/>
      <c r="FF48" s="180"/>
      <c r="FG48" s="180"/>
      <c r="FH48" s="180"/>
      <c r="FI48" s="180"/>
      <c r="FJ48" s="180"/>
      <c r="FK48" s="180"/>
      <c r="FL48" s="180"/>
      <c r="FM48" s="180"/>
      <c r="FN48" s="180"/>
      <c r="FO48" s="180"/>
      <c r="FP48" s="180"/>
      <c r="FQ48" s="180"/>
      <c r="FR48" s="180"/>
      <c r="FS48" s="180"/>
      <c r="FT48" s="180"/>
      <c r="FU48" s="180"/>
      <c r="FV48" s="180"/>
      <c r="FW48" s="180"/>
      <c r="FX48" s="180"/>
      <c r="FY48" s="180"/>
      <c r="FZ48" s="180"/>
      <c r="GA48" s="180"/>
      <c r="GB48" s="180"/>
      <c r="GC48" s="180"/>
      <c r="GD48" s="180"/>
      <c r="GE48" s="180"/>
      <c r="GF48" s="180"/>
      <c r="GG48" s="180"/>
      <c r="GH48" s="180"/>
      <c r="GI48" s="180"/>
      <c r="GJ48" s="180"/>
      <c r="GK48" s="180"/>
      <c r="GL48" s="180"/>
      <c r="GM48" s="180"/>
      <c r="GN48" s="180"/>
      <c r="GO48" s="180"/>
      <c r="GP48" s="180"/>
      <c r="GQ48" s="180"/>
      <c r="GR48" s="180"/>
      <c r="GS48" s="180"/>
      <c r="GT48" s="180"/>
      <c r="GU48" s="180"/>
      <c r="GV48" s="180"/>
      <c r="GW48" s="180"/>
      <c r="GX48" s="180"/>
      <c r="GY48" s="180"/>
      <c r="GZ48" s="180"/>
      <c r="HA48" s="180"/>
      <c r="HB48" s="180"/>
      <c r="HC48" s="180"/>
      <c r="HD48" s="180"/>
      <c r="HE48" s="180"/>
      <c r="HF48" s="180"/>
      <c r="HG48" s="180"/>
      <c r="HH48" s="180"/>
      <c r="HI48" s="180"/>
      <c r="HJ48" s="180"/>
      <c r="HK48" s="180"/>
      <c r="HL48" s="180"/>
      <c r="HM48" s="180"/>
      <c r="HN48" s="180"/>
      <c r="HO48" s="180"/>
      <c r="HP48" s="180"/>
      <c r="HQ48" s="180"/>
      <c r="HR48" s="180"/>
      <c r="HS48" s="180"/>
      <c r="HT48" s="180"/>
      <c r="HU48" s="180"/>
      <c r="HV48" s="180"/>
      <c r="HW48" s="180"/>
      <c r="HX48" s="180"/>
      <c r="HY48" s="180"/>
      <c r="HZ48" s="180"/>
      <c r="IA48" s="180"/>
      <c r="IB48" s="180"/>
      <c r="IC48" s="180"/>
      <c r="ID48" s="180"/>
      <c r="IE48" s="180"/>
      <c r="IF48" s="180"/>
      <c r="IG48" s="180"/>
      <c r="IH48" s="180"/>
      <c r="II48" s="180"/>
      <c r="IJ48" s="180"/>
      <c r="IK48" s="180"/>
      <c r="IL48" s="180"/>
      <c r="IM48" s="180"/>
      <c r="IN48" s="180"/>
      <c r="IO48" s="180"/>
      <c r="IP48" s="180"/>
      <c r="IQ48" s="180"/>
      <c r="IR48" s="180"/>
      <c r="IS48" s="180"/>
      <c r="IT48" s="180"/>
      <c r="IU48" s="180"/>
      <c r="IV48" s="180"/>
      <c r="IW48" s="180"/>
      <c r="IX48" s="180"/>
      <c r="IY48" s="180"/>
      <c r="IZ48" s="180"/>
      <c r="JA48" s="180"/>
      <c r="JB48" s="180"/>
      <c r="JC48" s="180"/>
      <c r="JD48" s="180"/>
      <c r="JE48" s="180"/>
      <c r="JF48" s="180"/>
      <c r="JG48" s="180"/>
      <c r="JH48" s="180"/>
      <c r="JI48" s="180"/>
      <c r="JJ48" s="180"/>
      <c r="JK48" s="180"/>
      <c r="JL48" s="180"/>
    </row>
    <row r="49" spans="1:272" s="181" customFormat="1" ht="17">
      <c r="A49" s="276" t="s">
        <v>158</v>
      </c>
      <c r="B49" s="261"/>
      <c r="C49" s="261">
        <v>50</v>
      </c>
      <c r="D49" s="261">
        <v>50</v>
      </c>
      <c r="E49" s="261">
        <v>50</v>
      </c>
      <c r="F49" s="261">
        <v>50</v>
      </c>
      <c r="G49" s="261">
        <v>50</v>
      </c>
      <c r="H49" s="261">
        <v>50</v>
      </c>
      <c r="I49" s="261">
        <v>50</v>
      </c>
      <c r="J49" s="261">
        <v>50</v>
      </c>
      <c r="K49" s="261">
        <v>50</v>
      </c>
      <c r="L49" s="261">
        <v>50</v>
      </c>
      <c r="M49" s="261">
        <v>50</v>
      </c>
      <c r="N49" s="261">
        <v>50</v>
      </c>
      <c r="O49" s="265">
        <f t="shared" si="79"/>
        <v>600</v>
      </c>
      <c r="P49" s="231"/>
      <c r="Q49" s="292" t="str">
        <f t="shared" si="56"/>
        <v>Software Fees</v>
      </c>
      <c r="R49" s="266">
        <f t="shared" si="81"/>
        <v>51.5</v>
      </c>
      <c r="S49" s="269">
        <f t="shared" si="81"/>
        <v>51.5</v>
      </c>
      <c r="T49" s="269">
        <f t="shared" si="81"/>
        <v>51.5</v>
      </c>
      <c r="U49" s="269">
        <f t="shared" si="81"/>
        <v>51.5</v>
      </c>
      <c r="V49" s="269">
        <f t="shared" si="81"/>
        <v>51.5</v>
      </c>
      <c r="W49" s="269">
        <f t="shared" si="81"/>
        <v>51.5</v>
      </c>
      <c r="X49" s="269">
        <f t="shared" si="81"/>
        <v>51.5</v>
      </c>
      <c r="Y49" s="269">
        <f t="shared" si="81"/>
        <v>51.5</v>
      </c>
      <c r="Z49" s="269">
        <f t="shared" si="81"/>
        <v>51.5</v>
      </c>
      <c r="AA49" s="269">
        <f t="shared" si="81"/>
        <v>51.5</v>
      </c>
      <c r="AB49" s="269">
        <f t="shared" si="81"/>
        <v>51.5</v>
      </c>
      <c r="AC49" s="269">
        <f t="shared" si="81"/>
        <v>51.5</v>
      </c>
      <c r="AD49" s="265">
        <f t="shared" si="80"/>
        <v>618</v>
      </c>
      <c r="AE49" s="212"/>
      <c r="AF49" s="292" t="str">
        <f t="shared" si="69"/>
        <v>Software Fees</v>
      </c>
      <c r="AG49" s="266">
        <f t="shared" si="78"/>
        <v>53.045000000000002</v>
      </c>
      <c r="AH49" s="267">
        <f t="shared" si="78"/>
        <v>53.045000000000002</v>
      </c>
      <c r="AI49" s="267">
        <f t="shared" si="78"/>
        <v>53.045000000000002</v>
      </c>
      <c r="AJ49" s="267">
        <f t="shared" si="78"/>
        <v>53.045000000000002</v>
      </c>
      <c r="AK49" s="267">
        <f t="shared" si="78"/>
        <v>53.045000000000002</v>
      </c>
      <c r="AL49" s="267">
        <f t="shared" si="78"/>
        <v>53.045000000000002</v>
      </c>
      <c r="AM49" s="267">
        <f t="shared" si="78"/>
        <v>53.045000000000002</v>
      </c>
      <c r="AN49" s="267">
        <f t="shared" si="78"/>
        <v>53.045000000000002</v>
      </c>
      <c r="AO49" s="267">
        <f t="shared" si="78"/>
        <v>53.045000000000002</v>
      </c>
      <c r="AP49" s="267">
        <f t="shared" si="78"/>
        <v>53.045000000000002</v>
      </c>
      <c r="AQ49" s="267">
        <f t="shared" si="78"/>
        <v>53.045000000000002</v>
      </c>
      <c r="AR49" s="267">
        <f t="shared" si="78"/>
        <v>53.045000000000002</v>
      </c>
      <c r="AS49" s="265">
        <f t="shared" si="73"/>
        <v>636.54</v>
      </c>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row>
    <row r="50" spans="1:272" s="181" customFormat="1" ht="17">
      <c r="A50" s="272" t="s">
        <v>30</v>
      </c>
      <c r="B50" s="261" t="s">
        <v>159</v>
      </c>
      <c r="C50" s="261">
        <v>100</v>
      </c>
      <c r="D50" s="261">
        <v>100</v>
      </c>
      <c r="E50" s="261">
        <v>100</v>
      </c>
      <c r="F50" s="261">
        <f t="shared" ref="F50:N50" si="82">E50</f>
        <v>100</v>
      </c>
      <c r="G50" s="261">
        <f t="shared" si="82"/>
        <v>100</v>
      </c>
      <c r="H50" s="261">
        <f t="shared" si="82"/>
        <v>100</v>
      </c>
      <c r="I50" s="261">
        <f t="shared" si="82"/>
        <v>100</v>
      </c>
      <c r="J50" s="261">
        <f t="shared" si="82"/>
        <v>100</v>
      </c>
      <c r="K50" s="261">
        <f t="shared" si="82"/>
        <v>100</v>
      </c>
      <c r="L50" s="261">
        <f t="shared" si="82"/>
        <v>100</v>
      </c>
      <c r="M50" s="261">
        <f t="shared" si="82"/>
        <v>100</v>
      </c>
      <c r="N50" s="261">
        <f t="shared" si="82"/>
        <v>100</v>
      </c>
      <c r="O50" s="265">
        <f t="shared" si="79"/>
        <v>1200</v>
      </c>
      <c r="P50" s="211"/>
      <c r="Q50" s="292" t="str">
        <f t="shared" si="56"/>
        <v>Insurance</v>
      </c>
      <c r="R50" s="266">
        <f t="shared" ref="R50:AC51" si="83">C50*1.03</f>
        <v>103</v>
      </c>
      <c r="S50" s="267">
        <f t="shared" si="83"/>
        <v>103</v>
      </c>
      <c r="T50" s="267">
        <f t="shared" si="83"/>
        <v>103</v>
      </c>
      <c r="U50" s="267">
        <f t="shared" si="83"/>
        <v>103</v>
      </c>
      <c r="V50" s="267">
        <f t="shared" si="83"/>
        <v>103</v>
      </c>
      <c r="W50" s="267">
        <f t="shared" si="83"/>
        <v>103</v>
      </c>
      <c r="X50" s="267">
        <f t="shared" si="83"/>
        <v>103</v>
      </c>
      <c r="Y50" s="267">
        <f t="shared" si="83"/>
        <v>103</v>
      </c>
      <c r="Z50" s="267">
        <f t="shared" si="83"/>
        <v>103</v>
      </c>
      <c r="AA50" s="267">
        <f t="shared" si="83"/>
        <v>103</v>
      </c>
      <c r="AB50" s="267">
        <f t="shared" si="83"/>
        <v>103</v>
      </c>
      <c r="AC50" s="267">
        <f t="shared" si="83"/>
        <v>103</v>
      </c>
      <c r="AD50" s="265">
        <f t="shared" si="80"/>
        <v>1236</v>
      </c>
      <c r="AE50" s="212"/>
      <c r="AF50" s="292" t="str">
        <f t="shared" si="69"/>
        <v>Insurance</v>
      </c>
      <c r="AG50" s="266">
        <f t="shared" si="78"/>
        <v>106.09</v>
      </c>
      <c r="AH50" s="267">
        <f t="shared" si="78"/>
        <v>106.09</v>
      </c>
      <c r="AI50" s="267">
        <f t="shared" si="78"/>
        <v>106.09</v>
      </c>
      <c r="AJ50" s="267">
        <f t="shared" si="78"/>
        <v>106.09</v>
      </c>
      <c r="AK50" s="267">
        <f t="shared" si="78"/>
        <v>106.09</v>
      </c>
      <c r="AL50" s="267">
        <f t="shared" si="78"/>
        <v>106.09</v>
      </c>
      <c r="AM50" s="267">
        <f t="shared" si="78"/>
        <v>106.09</v>
      </c>
      <c r="AN50" s="267">
        <f t="shared" si="78"/>
        <v>106.09</v>
      </c>
      <c r="AO50" s="267">
        <f t="shared" si="78"/>
        <v>106.09</v>
      </c>
      <c r="AP50" s="267">
        <f t="shared" si="78"/>
        <v>106.09</v>
      </c>
      <c r="AQ50" s="267">
        <f t="shared" si="78"/>
        <v>106.09</v>
      </c>
      <c r="AR50" s="267">
        <f t="shared" si="78"/>
        <v>106.09</v>
      </c>
      <c r="AS50" s="265">
        <f t="shared" si="73"/>
        <v>1273.08</v>
      </c>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80"/>
      <c r="EZ50" s="180"/>
      <c r="FA50" s="180"/>
      <c r="FB50" s="180"/>
      <c r="FC50" s="180"/>
      <c r="FD50" s="180"/>
      <c r="FE50" s="180"/>
      <c r="FF50" s="180"/>
      <c r="FG50" s="180"/>
      <c r="FH50" s="180"/>
      <c r="FI50" s="180"/>
      <c r="FJ50" s="180"/>
      <c r="FK50" s="180"/>
      <c r="FL50" s="180"/>
      <c r="FM50" s="180"/>
      <c r="FN50" s="180"/>
      <c r="FO50" s="180"/>
      <c r="FP50" s="180"/>
      <c r="FQ50" s="180"/>
      <c r="FR50" s="180"/>
      <c r="FS50" s="180"/>
      <c r="FT50" s="180"/>
      <c r="FU50" s="180"/>
      <c r="FV50" s="180"/>
      <c r="FW50" s="180"/>
      <c r="FX50" s="180"/>
      <c r="FY50" s="180"/>
      <c r="FZ50" s="180"/>
      <c r="GA50" s="180"/>
      <c r="GB50" s="180"/>
      <c r="GC50" s="180"/>
      <c r="GD50" s="180"/>
      <c r="GE50" s="180"/>
      <c r="GF50" s="180"/>
      <c r="GG50" s="180"/>
      <c r="GH50" s="180"/>
      <c r="GI50" s="180"/>
      <c r="GJ50" s="180"/>
      <c r="GK50" s="180"/>
      <c r="GL50" s="180"/>
      <c r="GM50" s="180"/>
      <c r="GN50" s="180"/>
      <c r="GO50" s="180"/>
      <c r="GP50" s="180"/>
      <c r="GQ50" s="180"/>
      <c r="GR50" s="180"/>
      <c r="GS50" s="180"/>
      <c r="GT50" s="180"/>
      <c r="GU50" s="180"/>
      <c r="GV50" s="180"/>
      <c r="GW50" s="180"/>
      <c r="GX50" s="180"/>
      <c r="GY50" s="180"/>
      <c r="GZ50" s="180"/>
      <c r="HA50" s="180"/>
      <c r="HB50" s="180"/>
      <c r="HC50" s="180"/>
      <c r="HD50" s="180"/>
      <c r="HE50" s="180"/>
      <c r="HF50" s="180"/>
      <c r="HG50" s="180"/>
      <c r="HH50" s="180"/>
      <c r="HI50" s="180"/>
      <c r="HJ50" s="180"/>
      <c r="HK50" s="180"/>
      <c r="HL50" s="180"/>
      <c r="HM50" s="180"/>
      <c r="HN50" s="180"/>
      <c r="HO50" s="180"/>
      <c r="HP50" s="180"/>
      <c r="HQ50" s="180"/>
      <c r="HR50" s="180"/>
      <c r="HS50" s="180"/>
      <c r="HT50" s="180"/>
      <c r="HU50" s="180"/>
      <c r="HV50" s="180"/>
      <c r="HW50" s="180"/>
      <c r="HX50" s="180"/>
      <c r="HY50" s="180"/>
      <c r="HZ50" s="180"/>
      <c r="IA50" s="180"/>
      <c r="IB50" s="180"/>
      <c r="IC50" s="180"/>
      <c r="ID50" s="180"/>
      <c r="IE50" s="180"/>
      <c r="IF50" s="180"/>
      <c r="IG50" s="180"/>
      <c r="IH50" s="180"/>
      <c r="II50" s="180"/>
      <c r="IJ50" s="180"/>
      <c r="IK50" s="180"/>
      <c r="IL50" s="180"/>
      <c r="IM50" s="180"/>
      <c r="IN50" s="180"/>
      <c r="IO50" s="180"/>
      <c r="IP50" s="180"/>
      <c r="IQ50" s="180"/>
      <c r="IR50" s="180"/>
      <c r="IS50" s="180"/>
      <c r="IT50" s="180"/>
      <c r="IU50" s="180"/>
      <c r="IV50" s="180"/>
      <c r="IW50" s="180"/>
      <c r="IX50" s="180"/>
      <c r="IY50" s="180"/>
      <c r="IZ50" s="180"/>
      <c r="JA50" s="180"/>
      <c r="JB50" s="180"/>
      <c r="JC50" s="180"/>
      <c r="JD50" s="180"/>
      <c r="JE50" s="180"/>
      <c r="JF50" s="180"/>
      <c r="JG50" s="180"/>
      <c r="JH50" s="180"/>
      <c r="JI50" s="180"/>
      <c r="JJ50" s="180"/>
      <c r="JK50" s="180"/>
      <c r="JL50" s="180"/>
    </row>
    <row r="51" spans="1:272" s="181" customFormat="1" ht="17">
      <c r="A51" s="276" t="s">
        <v>160</v>
      </c>
      <c r="B51" s="261"/>
      <c r="C51" s="261">
        <v>0</v>
      </c>
      <c r="D51" s="261">
        <v>0</v>
      </c>
      <c r="E51" s="261">
        <v>0</v>
      </c>
      <c r="F51" s="261">
        <v>0</v>
      </c>
      <c r="G51" s="261">
        <v>0</v>
      </c>
      <c r="H51" s="261">
        <v>0</v>
      </c>
      <c r="I51" s="261">
        <v>0</v>
      </c>
      <c r="J51" s="261">
        <v>0</v>
      </c>
      <c r="K51" s="261">
        <v>0</v>
      </c>
      <c r="L51" s="261">
        <v>0</v>
      </c>
      <c r="M51" s="261">
        <v>300</v>
      </c>
      <c r="N51" s="261">
        <v>0</v>
      </c>
      <c r="O51" s="265">
        <f t="shared" si="79"/>
        <v>300</v>
      </c>
      <c r="P51" s="231"/>
      <c r="Q51" s="292" t="str">
        <f t="shared" si="56"/>
        <v>Policies Update Cost</v>
      </c>
      <c r="R51" s="266">
        <f t="shared" si="83"/>
        <v>0</v>
      </c>
      <c r="S51" s="267">
        <f t="shared" si="83"/>
        <v>0</v>
      </c>
      <c r="T51" s="267">
        <f t="shared" si="83"/>
        <v>0</v>
      </c>
      <c r="U51" s="267">
        <f t="shared" si="83"/>
        <v>0</v>
      </c>
      <c r="V51" s="267">
        <f t="shared" si="83"/>
        <v>0</v>
      </c>
      <c r="W51" s="267">
        <f t="shared" si="83"/>
        <v>0</v>
      </c>
      <c r="X51" s="267">
        <f t="shared" si="83"/>
        <v>0</v>
      </c>
      <c r="Y51" s="267">
        <f t="shared" si="83"/>
        <v>0</v>
      </c>
      <c r="Z51" s="267">
        <f t="shared" si="83"/>
        <v>0</v>
      </c>
      <c r="AA51" s="267">
        <f t="shared" si="83"/>
        <v>0</v>
      </c>
      <c r="AB51" s="267">
        <f t="shared" si="83"/>
        <v>309</v>
      </c>
      <c r="AC51" s="267">
        <f t="shared" si="83"/>
        <v>0</v>
      </c>
      <c r="AD51" s="265">
        <f t="shared" si="80"/>
        <v>309</v>
      </c>
      <c r="AE51" s="212"/>
      <c r="AF51" s="292" t="str">
        <f t="shared" si="69"/>
        <v>Policies Update Cost</v>
      </c>
      <c r="AG51" s="266">
        <f t="shared" si="78"/>
        <v>0</v>
      </c>
      <c r="AH51" s="267">
        <f t="shared" si="78"/>
        <v>0</v>
      </c>
      <c r="AI51" s="267">
        <f t="shared" si="78"/>
        <v>0</v>
      </c>
      <c r="AJ51" s="267">
        <f t="shared" si="78"/>
        <v>0</v>
      </c>
      <c r="AK51" s="267">
        <f t="shared" si="78"/>
        <v>0</v>
      </c>
      <c r="AL51" s="267">
        <f t="shared" si="78"/>
        <v>0</v>
      </c>
      <c r="AM51" s="267">
        <f t="shared" si="78"/>
        <v>0</v>
      </c>
      <c r="AN51" s="267">
        <f t="shared" si="78"/>
        <v>0</v>
      </c>
      <c r="AO51" s="267">
        <f t="shared" si="78"/>
        <v>0</v>
      </c>
      <c r="AP51" s="267">
        <f t="shared" si="78"/>
        <v>0</v>
      </c>
      <c r="AQ51" s="267">
        <f t="shared" si="78"/>
        <v>318.27</v>
      </c>
      <c r="AR51" s="267">
        <f t="shared" si="78"/>
        <v>0</v>
      </c>
      <c r="AS51" s="265">
        <f t="shared" si="73"/>
        <v>318.27</v>
      </c>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row>
    <row r="52" spans="1:272" s="181" customFormat="1" ht="17">
      <c r="A52" s="272" t="s">
        <v>31</v>
      </c>
      <c r="B52" s="261"/>
      <c r="C52" s="261">
        <v>50</v>
      </c>
      <c r="D52" s="268">
        <v>50</v>
      </c>
      <c r="E52" s="261">
        <v>50</v>
      </c>
      <c r="F52" s="268">
        <v>50</v>
      </c>
      <c r="G52" s="261">
        <v>50</v>
      </c>
      <c r="H52" s="268">
        <v>50</v>
      </c>
      <c r="I52" s="261">
        <v>50</v>
      </c>
      <c r="J52" s="268">
        <v>50</v>
      </c>
      <c r="K52" s="261">
        <v>50</v>
      </c>
      <c r="L52" s="268">
        <v>50</v>
      </c>
      <c r="M52" s="261">
        <v>50</v>
      </c>
      <c r="N52" s="268">
        <v>50</v>
      </c>
      <c r="O52" s="265">
        <f t="shared" si="79"/>
        <v>600</v>
      </c>
      <c r="P52" s="211"/>
      <c r="Q52" s="292" t="str">
        <f t="shared" si="56"/>
        <v>Telephone and Internet</v>
      </c>
      <c r="R52" s="266">
        <f t="shared" ref="R52:AC53" si="84">C52*1.03</f>
        <v>51.5</v>
      </c>
      <c r="S52" s="267">
        <f t="shared" si="84"/>
        <v>51.5</v>
      </c>
      <c r="T52" s="267">
        <f t="shared" si="84"/>
        <v>51.5</v>
      </c>
      <c r="U52" s="267">
        <f t="shared" si="84"/>
        <v>51.5</v>
      </c>
      <c r="V52" s="267">
        <f t="shared" si="84"/>
        <v>51.5</v>
      </c>
      <c r="W52" s="267">
        <f t="shared" si="84"/>
        <v>51.5</v>
      </c>
      <c r="X52" s="267">
        <f t="shared" si="84"/>
        <v>51.5</v>
      </c>
      <c r="Y52" s="267">
        <f t="shared" si="84"/>
        <v>51.5</v>
      </c>
      <c r="Z52" s="267">
        <f t="shared" si="84"/>
        <v>51.5</v>
      </c>
      <c r="AA52" s="267">
        <f t="shared" si="84"/>
        <v>51.5</v>
      </c>
      <c r="AB52" s="267">
        <f t="shared" si="84"/>
        <v>51.5</v>
      </c>
      <c r="AC52" s="267">
        <f t="shared" si="84"/>
        <v>51.5</v>
      </c>
      <c r="AD52" s="265">
        <f t="shared" si="80"/>
        <v>618</v>
      </c>
      <c r="AE52" s="212"/>
      <c r="AF52" s="292" t="str">
        <f t="shared" si="69"/>
        <v>Telephone and Internet</v>
      </c>
      <c r="AG52" s="266">
        <f t="shared" ref="AG52:AR53" si="85">R52*1.03</f>
        <v>53.045000000000002</v>
      </c>
      <c r="AH52" s="267">
        <f t="shared" si="85"/>
        <v>53.045000000000002</v>
      </c>
      <c r="AI52" s="267">
        <f t="shared" si="85"/>
        <v>53.045000000000002</v>
      </c>
      <c r="AJ52" s="267">
        <f t="shared" si="85"/>
        <v>53.045000000000002</v>
      </c>
      <c r="AK52" s="267">
        <f t="shared" si="85"/>
        <v>53.045000000000002</v>
      </c>
      <c r="AL52" s="267">
        <f t="shared" si="85"/>
        <v>53.045000000000002</v>
      </c>
      <c r="AM52" s="267">
        <f t="shared" si="85"/>
        <v>53.045000000000002</v>
      </c>
      <c r="AN52" s="267">
        <f t="shared" si="85"/>
        <v>53.045000000000002</v>
      </c>
      <c r="AO52" s="267">
        <f t="shared" si="85"/>
        <v>53.045000000000002</v>
      </c>
      <c r="AP52" s="267">
        <f t="shared" si="85"/>
        <v>53.045000000000002</v>
      </c>
      <c r="AQ52" s="267">
        <f t="shared" si="85"/>
        <v>53.045000000000002</v>
      </c>
      <c r="AR52" s="267">
        <f t="shared" si="85"/>
        <v>53.045000000000002</v>
      </c>
      <c r="AS52" s="265">
        <f t="shared" si="73"/>
        <v>636.54</v>
      </c>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80"/>
      <c r="EZ52" s="180"/>
      <c r="FA52" s="180"/>
      <c r="FB52" s="180"/>
      <c r="FC52" s="180"/>
      <c r="FD52" s="180"/>
      <c r="FE52" s="180"/>
      <c r="FF52" s="180"/>
      <c r="FG52" s="180"/>
      <c r="FH52" s="180"/>
      <c r="FI52" s="180"/>
      <c r="FJ52" s="180"/>
      <c r="FK52" s="180"/>
      <c r="FL52" s="180"/>
      <c r="FM52" s="180"/>
      <c r="FN52" s="180"/>
      <c r="FO52" s="180"/>
      <c r="FP52" s="180"/>
      <c r="FQ52" s="180"/>
      <c r="FR52" s="180"/>
      <c r="FS52" s="180"/>
      <c r="FT52" s="180"/>
      <c r="FU52" s="180"/>
      <c r="FV52" s="180"/>
      <c r="FW52" s="180"/>
      <c r="FX52" s="180"/>
      <c r="FY52" s="180"/>
      <c r="FZ52" s="180"/>
      <c r="GA52" s="180"/>
      <c r="GB52" s="180"/>
      <c r="GC52" s="180"/>
      <c r="GD52" s="180"/>
      <c r="GE52" s="180"/>
      <c r="GF52" s="180"/>
      <c r="GG52" s="180"/>
      <c r="GH52" s="180"/>
      <c r="GI52" s="180"/>
      <c r="GJ52" s="180"/>
      <c r="GK52" s="180"/>
      <c r="GL52" s="180"/>
      <c r="GM52" s="180"/>
      <c r="GN52" s="180"/>
      <c r="GO52" s="180"/>
      <c r="GP52" s="180"/>
      <c r="GQ52" s="180"/>
      <c r="GR52" s="180"/>
      <c r="GS52" s="180"/>
      <c r="GT52" s="180"/>
      <c r="GU52" s="180"/>
      <c r="GV52" s="180"/>
      <c r="GW52" s="180"/>
      <c r="GX52" s="180"/>
      <c r="GY52" s="180"/>
      <c r="GZ52" s="180"/>
      <c r="HA52" s="180"/>
      <c r="HB52" s="180"/>
      <c r="HC52" s="180"/>
      <c r="HD52" s="180"/>
      <c r="HE52" s="180"/>
      <c r="HF52" s="180"/>
      <c r="HG52" s="180"/>
      <c r="HH52" s="180"/>
      <c r="HI52" s="180"/>
      <c r="HJ52" s="180"/>
      <c r="HK52" s="180"/>
      <c r="HL52" s="180"/>
      <c r="HM52" s="180"/>
      <c r="HN52" s="180"/>
      <c r="HO52" s="180"/>
      <c r="HP52" s="180"/>
      <c r="HQ52" s="180"/>
      <c r="HR52" s="180"/>
      <c r="HS52" s="180"/>
      <c r="HT52" s="180"/>
      <c r="HU52" s="180"/>
      <c r="HV52" s="180"/>
      <c r="HW52" s="180"/>
      <c r="HX52" s="180"/>
      <c r="HY52" s="180"/>
      <c r="HZ52" s="180"/>
      <c r="IA52" s="180"/>
      <c r="IB52" s="180"/>
      <c r="IC52" s="180"/>
      <c r="ID52" s="180"/>
      <c r="IE52" s="180"/>
      <c r="IF52" s="180"/>
      <c r="IG52" s="180"/>
      <c r="IH52" s="180"/>
      <c r="II52" s="180"/>
      <c r="IJ52" s="180"/>
      <c r="IK52" s="180"/>
      <c r="IL52" s="180"/>
      <c r="IM52" s="180"/>
      <c r="IN52" s="180"/>
      <c r="IO52" s="180"/>
      <c r="IP52" s="180"/>
      <c r="IQ52" s="180"/>
      <c r="IR52" s="180"/>
      <c r="IS52" s="180"/>
      <c r="IT52" s="180"/>
      <c r="IU52" s="180"/>
      <c r="IV52" s="180"/>
      <c r="IW52" s="180"/>
      <c r="IX52" s="180"/>
      <c r="IY52" s="180"/>
      <c r="IZ52" s="180"/>
      <c r="JA52" s="180"/>
      <c r="JB52" s="180"/>
      <c r="JC52" s="180"/>
      <c r="JD52" s="180"/>
      <c r="JE52" s="180"/>
      <c r="JF52" s="180"/>
      <c r="JG52" s="180"/>
      <c r="JH52" s="180"/>
      <c r="JI52" s="180"/>
      <c r="JJ52" s="180"/>
      <c r="JK52" s="180"/>
      <c r="JL52" s="180"/>
    </row>
    <row r="53" spans="1:272" s="181" customFormat="1" ht="17">
      <c r="A53" s="276" t="s">
        <v>162</v>
      </c>
      <c r="B53" s="277"/>
      <c r="C53" s="261">
        <v>0</v>
      </c>
      <c r="D53" s="268">
        <v>0</v>
      </c>
      <c r="E53" s="261">
        <v>0</v>
      </c>
      <c r="F53" s="268">
        <v>0</v>
      </c>
      <c r="G53" s="261">
        <v>0</v>
      </c>
      <c r="H53" s="268">
        <v>0</v>
      </c>
      <c r="I53" s="261">
        <v>0</v>
      </c>
      <c r="J53" s="268">
        <v>0</v>
      </c>
      <c r="K53" s="261">
        <v>0</v>
      </c>
      <c r="L53" s="268">
        <v>0</v>
      </c>
      <c r="M53" s="261">
        <v>360</v>
      </c>
      <c r="N53" s="268">
        <v>0</v>
      </c>
      <c r="O53" s="265">
        <f t="shared" si="79"/>
        <v>360</v>
      </c>
      <c r="P53" s="231"/>
      <c r="Q53" s="292" t="str">
        <f t="shared" si="56"/>
        <v>Website/Domain Renewal and Maintenance</v>
      </c>
      <c r="R53" s="266">
        <f t="shared" si="84"/>
        <v>0</v>
      </c>
      <c r="S53" s="269">
        <f t="shared" si="84"/>
        <v>0</v>
      </c>
      <c r="T53" s="269">
        <f t="shared" si="84"/>
        <v>0</v>
      </c>
      <c r="U53" s="269">
        <f t="shared" si="84"/>
        <v>0</v>
      </c>
      <c r="V53" s="269">
        <f t="shared" si="84"/>
        <v>0</v>
      </c>
      <c r="W53" s="269">
        <f t="shared" si="84"/>
        <v>0</v>
      </c>
      <c r="X53" s="269">
        <f t="shared" si="84"/>
        <v>0</v>
      </c>
      <c r="Y53" s="269">
        <f t="shared" si="84"/>
        <v>0</v>
      </c>
      <c r="Z53" s="269">
        <f t="shared" si="84"/>
        <v>0</v>
      </c>
      <c r="AA53" s="269">
        <f t="shared" si="84"/>
        <v>0</v>
      </c>
      <c r="AB53" s="269">
        <f t="shared" si="84"/>
        <v>370.8</v>
      </c>
      <c r="AC53" s="269">
        <f t="shared" si="84"/>
        <v>0</v>
      </c>
      <c r="AD53" s="265">
        <f t="shared" si="80"/>
        <v>370.8</v>
      </c>
      <c r="AE53" s="212"/>
      <c r="AF53" s="292" t="str">
        <f t="shared" si="69"/>
        <v>Website/Domain Renewal and Maintenance</v>
      </c>
      <c r="AG53" s="266">
        <f t="shared" si="85"/>
        <v>0</v>
      </c>
      <c r="AH53" s="267">
        <f t="shared" si="85"/>
        <v>0</v>
      </c>
      <c r="AI53" s="267">
        <f t="shared" si="85"/>
        <v>0</v>
      </c>
      <c r="AJ53" s="267">
        <f t="shared" si="85"/>
        <v>0</v>
      </c>
      <c r="AK53" s="267">
        <f t="shared" si="85"/>
        <v>0</v>
      </c>
      <c r="AL53" s="267">
        <f t="shared" si="85"/>
        <v>0</v>
      </c>
      <c r="AM53" s="267">
        <f t="shared" si="85"/>
        <v>0</v>
      </c>
      <c r="AN53" s="267">
        <f t="shared" si="85"/>
        <v>0</v>
      </c>
      <c r="AO53" s="267">
        <f t="shared" si="85"/>
        <v>0</v>
      </c>
      <c r="AP53" s="267">
        <f t="shared" si="85"/>
        <v>0</v>
      </c>
      <c r="AQ53" s="267">
        <f t="shared" si="85"/>
        <v>381.92400000000004</v>
      </c>
      <c r="AR53" s="267">
        <f t="shared" si="85"/>
        <v>0</v>
      </c>
      <c r="AS53" s="265">
        <f t="shared" si="73"/>
        <v>381.92400000000004</v>
      </c>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row>
    <row r="54" spans="1:272" s="181" customFormat="1" ht="17">
      <c r="A54" s="278" t="s">
        <v>101</v>
      </c>
      <c r="B54" s="270"/>
      <c r="C54" s="270">
        <f>239+(3*54.305)</f>
        <v>401.91499999999996</v>
      </c>
      <c r="D54" s="270">
        <f>239+(6*54.305)</f>
        <v>564.82999999999993</v>
      </c>
      <c r="E54" s="270">
        <f>239+(8*54.305)</f>
        <v>673.44</v>
      </c>
      <c r="F54" s="270">
        <f>239+(10*54.305)</f>
        <v>782.05</v>
      </c>
      <c r="G54" s="270">
        <f>239+(12*54.305)</f>
        <v>890.66</v>
      </c>
      <c r="H54" s="270">
        <f>239+(15*54.305)</f>
        <v>1053.575</v>
      </c>
      <c r="I54" s="270">
        <f>239+(17*54.305)</f>
        <v>1162.1849999999999</v>
      </c>
      <c r="J54" s="270">
        <f>239+(19*54.305)</f>
        <v>1270.7950000000001</v>
      </c>
      <c r="K54" s="270">
        <f>239+(22*54.305)</f>
        <v>1433.71</v>
      </c>
      <c r="L54" s="270">
        <f>239+(24*54.305)</f>
        <v>1542.32</v>
      </c>
      <c r="M54" s="270">
        <f>239+(26*54.305)</f>
        <v>1650.93</v>
      </c>
      <c r="N54" s="270">
        <f>239+(29*54.305)</f>
        <v>1813.845</v>
      </c>
      <c r="O54" s="265">
        <f t="shared" si="79"/>
        <v>13240.254999999999</v>
      </c>
      <c r="P54" s="211"/>
      <c r="Q54" s="292" t="str">
        <f t="shared" si="56"/>
        <v>CQC Fees</v>
      </c>
      <c r="R54" s="270">
        <f>239+(31*54.305)</f>
        <v>1922.4549999999999</v>
      </c>
      <c r="S54" s="270">
        <f>239+(33*54.305)</f>
        <v>2031.0650000000001</v>
      </c>
      <c r="T54" s="270">
        <f>239+(35*54.305)</f>
        <v>2139.6750000000002</v>
      </c>
      <c r="U54" s="270">
        <f>239+(38*54.305)</f>
        <v>2302.59</v>
      </c>
      <c r="V54" s="270">
        <f>239+(40*54.305)</f>
        <v>2411.1999999999998</v>
      </c>
      <c r="W54" s="270">
        <f>239+(42*54.305)</f>
        <v>2519.81</v>
      </c>
      <c r="X54" s="270">
        <f>239+(45*54.305)</f>
        <v>2682.7249999999999</v>
      </c>
      <c r="Y54" s="270">
        <f>239+(47*54.305)</f>
        <v>2791.335</v>
      </c>
      <c r="Z54" s="270">
        <f>239+(49*54.305)</f>
        <v>2899.9450000000002</v>
      </c>
      <c r="AA54" s="270">
        <f>239+(52*54.305)</f>
        <v>3062.86</v>
      </c>
      <c r="AB54" s="270">
        <f>239+(54*54.305)</f>
        <v>3171.47</v>
      </c>
      <c r="AC54" s="270">
        <f>239+(56*54.305)</f>
        <v>3280.08</v>
      </c>
      <c r="AD54" s="265">
        <f t="shared" si="80"/>
        <v>31215.21</v>
      </c>
      <c r="AE54" s="212"/>
      <c r="AF54" s="292" t="str">
        <f t="shared" si="69"/>
        <v>CQC Fees</v>
      </c>
      <c r="AG54" s="266">
        <f t="shared" ref="AG54:AR54" si="86">R54*1</f>
        <v>1922.4549999999999</v>
      </c>
      <c r="AH54" s="267">
        <f t="shared" si="86"/>
        <v>2031.0650000000001</v>
      </c>
      <c r="AI54" s="267">
        <f t="shared" si="86"/>
        <v>2139.6750000000002</v>
      </c>
      <c r="AJ54" s="267">
        <f t="shared" si="86"/>
        <v>2302.59</v>
      </c>
      <c r="AK54" s="267">
        <f t="shared" si="86"/>
        <v>2411.1999999999998</v>
      </c>
      <c r="AL54" s="267">
        <f t="shared" si="86"/>
        <v>2519.81</v>
      </c>
      <c r="AM54" s="267">
        <f t="shared" si="86"/>
        <v>2682.7249999999999</v>
      </c>
      <c r="AN54" s="267">
        <f t="shared" si="86"/>
        <v>2791.335</v>
      </c>
      <c r="AO54" s="267">
        <f t="shared" si="86"/>
        <v>2899.9450000000002</v>
      </c>
      <c r="AP54" s="267">
        <f t="shared" si="86"/>
        <v>3062.86</v>
      </c>
      <c r="AQ54" s="267">
        <f t="shared" si="86"/>
        <v>3171.47</v>
      </c>
      <c r="AR54" s="267">
        <f t="shared" si="86"/>
        <v>3280.08</v>
      </c>
      <c r="AS54" s="265">
        <f t="shared" si="73"/>
        <v>31215.21</v>
      </c>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c r="DW54" s="166"/>
      <c r="DX54" s="166"/>
      <c r="DY54" s="166"/>
      <c r="DZ54" s="166"/>
      <c r="EA54" s="166"/>
      <c r="EB54" s="166"/>
      <c r="EC54" s="166"/>
      <c r="ED54" s="166"/>
      <c r="EE54" s="166"/>
      <c r="EF54" s="166"/>
      <c r="EG54" s="166"/>
      <c r="EH54" s="166"/>
      <c r="EI54" s="166"/>
      <c r="EJ54" s="166"/>
      <c r="EK54" s="166"/>
      <c r="EL54" s="166"/>
      <c r="EM54" s="166"/>
      <c r="EN54" s="166"/>
      <c r="EO54" s="166"/>
      <c r="EP54" s="166"/>
      <c r="EQ54" s="166"/>
      <c r="ER54" s="166"/>
      <c r="ES54" s="166"/>
      <c r="ET54" s="166"/>
      <c r="EU54" s="166"/>
      <c r="EV54" s="166"/>
      <c r="EW54" s="166"/>
      <c r="EX54" s="166"/>
      <c r="EY54" s="180"/>
      <c r="EZ54" s="180"/>
      <c r="FA54" s="180"/>
      <c r="FB54" s="180"/>
      <c r="FC54" s="180"/>
      <c r="FD54" s="180"/>
      <c r="FE54" s="180"/>
      <c r="FF54" s="180"/>
      <c r="FG54" s="180"/>
      <c r="FH54" s="180"/>
      <c r="FI54" s="180"/>
      <c r="FJ54" s="180"/>
      <c r="FK54" s="180"/>
      <c r="FL54" s="180"/>
      <c r="FM54" s="180"/>
      <c r="FN54" s="180"/>
      <c r="FO54" s="180"/>
      <c r="FP54" s="180"/>
      <c r="FQ54" s="180"/>
      <c r="FR54" s="180"/>
      <c r="FS54" s="180"/>
      <c r="FT54" s="180"/>
      <c r="FU54" s="180"/>
      <c r="FV54" s="180"/>
      <c r="FW54" s="180"/>
      <c r="FX54" s="180"/>
      <c r="FY54" s="180"/>
      <c r="FZ54" s="180"/>
      <c r="GA54" s="180"/>
      <c r="GB54" s="180"/>
      <c r="GC54" s="180"/>
      <c r="GD54" s="180"/>
      <c r="GE54" s="180"/>
      <c r="GF54" s="180"/>
      <c r="GG54" s="180"/>
      <c r="GH54" s="180"/>
      <c r="GI54" s="180"/>
      <c r="GJ54" s="180"/>
      <c r="GK54" s="180"/>
      <c r="GL54" s="180"/>
      <c r="GM54" s="180"/>
      <c r="GN54" s="180"/>
      <c r="GO54" s="180"/>
      <c r="GP54" s="180"/>
      <c r="GQ54" s="180"/>
      <c r="GR54" s="180"/>
      <c r="GS54" s="180"/>
      <c r="GT54" s="180"/>
      <c r="GU54" s="180"/>
      <c r="GV54" s="180"/>
      <c r="GW54" s="180"/>
      <c r="GX54" s="180"/>
      <c r="GY54" s="180"/>
      <c r="GZ54" s="180"/>
      <c r="HA54" s="180"/>
      <c r="HB54" s="180"/>
      <c r="HC54" s="180"/>
      <c r="HD54" s="180"/>
      <c r="HE54" s="180"/>
      <c r="HF54" s="180"/>
      <c r="HG54" s="180"/>
      <c r="HH54" s="180"/>
      <c r="HI54" s="180"/>
      <c r="HJ54" s="180"/>
      <c r="HK54" s="180"/>
      <c r="HL54" s="180"/>
      <c r="HM54" s="180"/>
      <c r="HN54" s="180"/>
      <c r="HO54" s="180"/>
      <c r="HP54" s="180"/>
      <c r="HQ54" s="180"/>
      <c r="HR54" s="180"/>
      <c r="HS54" s="180"/>
      <c r="HT54" s="180"/>
      <c r="HU54" s="180"/>
      <c r="HV54" s="180"/>
      <c r="HW54" s="180"/>
      <c r="HX54" s="180"/>
      <c r="HY54" s="180"/>
      <c r="HZ54" s="180"/>
      <c r="IA54" s="180"/>
      <c r="IB54" s="180"/>
      <c r="IC54" s="180"/>
      <c r="ID54" s="180"/>
      <c r="IE54" s="180"/>
      <c r="IF54" s="180"/>
      <c r="IG54" s="180"/>
      <c r="IH54" s="180"/>
      <c r="II54" s="180"/>
      <c r="IJ54" s="180"/>
      <c r="IK54" s="180"/>
      <c r="IL54" s="180"/>
      <c r="IM54" s="180"/>
      <c r="IN54" s="180"/>
      <c r="IO54" s="180"/>
      <c r="IP54" s="180"/>
      <c r="IQ54" s="180"/>
      <c r="IR54" s="180"/>
      <c r="IS54" s="180"/>
      <c r="IT54" s="180"/>
      <c r="IU54" s="180"/>
      <c r="IV54" s="180"/>
      <c r="IW54" s="180"/>
      <c r="IX54" s="180"/>
      <c r="IY54" s="180"/>
      <c r="IZ54" s="180"/>
      <c r="JA54" s="180"/>
      <c r="JB54" s="180"/>
      <c r="JC54" s="180"/>
      <c r="JD54" s="180"/>
      <c r="JE54" s="180"/>
      <c r="JF54" s="180"/>
      <c r="JG54" s="180"/>
      <c r="JH54" s="180"/>
      <c r="JI54" s="180"/>
      <c r="JJ54" s="180"/>
      <c r="JK54" s="180"/>
      <c r="JL54" s="180"/>
    </row>
    <row r="55" spans="1:272" s="212" customFormat="1" ht="17">
      <c r="A55" s="272" t="s">
        <v>154</v>
      </c>
      <c r="B55" s="261"/>
      <c r="C55" s="261">
        <f t="shared" ref="C55:N55" si="87">SUM(C44:C54)</f>
        <v>3651.915</v>
      </c>
      <c r="D55" s="261">
        <f t="shared" si="87"/>
        <v>3814.83</v>
      </c>
      <c r="E55" s="261">
        <f t="shared" si="87"/>
        <v>3923.44</v>
      </c>
      <c r="F55" s="261">
        <f t="shared" si="87"/>
        <v>4032.05</v>
      </c>
      <c r="G55" s="261">
        <f t="shared" si="87"/>
        <v>4140.66</v>
      </c>
      <c r="H55" s="261">
        <f t="shared" si="87"/>
        <v>4303.5749999999998</v>
      </c>
      <c r="I55" s="261">
        <f t="shared" si="87"/>
        <v>5412.1849999999995</v>
      </c>
      <c r="J55" s="261">
        <f t="shared" si="87"/>
        <v>5520.7950000000001</v>
      </c>
      <c r="K55" s="261">
        <f t="shared" si="87"/>
        <v>5683.71</v>
      </c>
      <c r="L55" s="261">
        <f t="shared" si="87"/>
        <v>5792.32</v>
      </c>
      <c r="M55" s="261">
        <f t="shared" si="87"/>
        <v>6560.93</v>
      </c>
      <c r="N55" s="261">
        <f t="shared" si="87"/>
        <v>6063.8450000000003</v>
      </c>
      <c r="O55" s="261">
        <f>SUM(O44:O54)</f>
        <v>58900.254999999997</v>
      </c>
      <c r="P55" s="211"/>
      <c r="Q55" s="292" t="str">
        <f t="shared" si="56"/>
        <v>Total Overheads</v>
      </c>
      <c r="R55" s="268">
        <f t="shared" ref="R55:AD55" si="88">SUM(R44:R54)</f>
        <v>8561.621666666666</v>
      </c>
      <c r="S55" s="261">
        <f t="shared" si="88"/>
        <v>8670.2316666666666</v>
      </c>
      <c r="T55" s="261">
        <f t="shared" si="88"/>
        <v>8778.8416666666672</v>
      </c>
      <c r="U55" s="261">
        <f t="shared" si="88"/>
        <v>8941.7566666666662</v>
      </c>
      <c r="V55" s="261">
        <f t="shared" si="88"/>
        <v>9050.366666666665</v>
      </c>
      <c r="W55" s="261">
        <f t="shared" si="88"/>
        <v>9158.9766666666656</v>
      </c>
      <c r="X55" s="261">
        <f t="shared" si="88"/>
        <v>9351.8916666666664</v>
      </c>
      <c r="Y55" s="261">
        <f t="shared" si="88"/>
        <v>9460.501666666667</v>
      </c>
      <c r="Z55" s="261">
        <f t="shared" si="88"/>
        <v>9569.1116666666658</v>
      </c>
      <c r="AA55" s="261">
        <f t="shared" si="88"/>
        <v>9732.0266666666666</v>
      </c>
      <c r="AB55" s="261">
        <f t="shared" si="88"/>
        <v>10520.436666666666</v>
      </c>
      <c r="AC55" s="261">
        <f t="shared" si="88"/>
        <v>9949.246666666666</v>
      </c>
      <c r="AD55" s="261">
        <f t="shared" si="88"/>
        <v>111745.01000000001</v>
      </c>
      <c r="AF55" s="292" t="str">
        <f t="shared" si="69"/>
        <v>Total Overheads</v>
      </c>
      <c r="AG55" s="268">
        <f t="shared" ref="AG55:AS55" si="89">SUM(AG44:AG54)</f>
        <v>8760.7966666666671</v>
      </c>
      <c r="AH55" s="261">
        <f t="shared" si="89"/>
        <v>8869.4066666666677</v>
      </c>
      <c r="AI55" s="261">
        <f t="shared" si="89"/>
        <v>8978.0166666666664</v>
      </c>
      <c r="AJ55" s="261">
        <f t="shared" si="89"/>
        <v>9140.9316666666673</v>
      </c>
      <c r="AK55" s="261">
        <f t="shared" si="89"/>
        <v>9249.5416666666679</v>
      </c>
      <c r="AL55" s="261">
        <f t="shared" si="89"/>
        <v>9358.1516666666666</v>
      </c>
      <c r="AM55" s="261">
        <f t="shared" si="89"/>
        <v>9551.9666666666672</v>
      </c>
      <c r="AN55" s="261">
        <f t="shared" si="89"/>
        <v>9660.5766666666677</v>
      </c>
      <c r="AO55" s="261">
        <f t="shared" si="89"/>
        <v>9769.1866666666683</v>
      </c>
      <c r="AP55" s="261">
        <f t="shared" si="89"/>
        <v>9932.1016666666674</v>
      </c>
      <c r="AQ55" s="261">
        <f t="shared" si="89"/>
        <v>10740.905666666667</v>
      </c>
      <c r="AR55" s="261">
        <f t="shared" si="89"/>
        <v>10149.321666666667</v>
      </c>
      <c r="AS55" s="261">
        <f t="shared" si="89"/>
        <v>114160.90399999998</v>
      </c>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c r="DW55" s="166"/>
      <c r="DX55" s="166"/>
      <c r="DY55" s="166"/>
      <c r="DZ55" s="166"/>
      <c r="EA55" s="166"/>
      <c r="EB55" s="166"/>
      <c r="EC55" s="166"/>
      <c r="ED55" s="166"/>
      <c r="EE55" s="166"/>
      <c r="EF55" s="166"/>
      <c r="EG55" s="166"/>
      <c r="EH55" s="166"/>
      <c r="EI55" s="166"/>
      <c r="EJ55" s="166"/>
      <c r="EK55" s="166"/>
      <c r="EL55" s="166"/>
      <c r="EM55" s="166"/>
      <c r="EN55" s="166"/>
      <c r="EO55" s="166"/>
      <c r="EP55" s="166"/>
      <c r="EQ55" s="166"/>
      <c r="ER55" s="166"/>
      <c r="ES55" s="166"/>
      <c r="ET55" s="166"/>
      <c r="EU55" s="166"/>
      <c r="EV55" s="166"/>
      <c r="EW55" s="166"/>
      <c r="EX55" s="166"/>
      <c r="EY55" s="166"/>
      <c r="EZ55" s="166"/>
      <c r="FA55" s="166"/>
      <c r="FB55" s="166"/>
      <c r="FC55" s="166"/>
      <c r="FD55" s="166"/>
      <c r="FE55" s="166"/>
      <c r="FF55" s="166"/>
      <c r="FG55" s="166"/>
      <c r="FH55" s="166"/>
      <c r="FI55" s="166"/>
      <c r="FJ55" s="166"/>
      <c r="FK55" s="166"/>
      <c r="FL55" s="166"/>
      <c r="FM55" s="166"/>
      <c r="FN55" s="166"/>
      <c r="FO55" s="166"/>
      <c r="FP55" s="166"/>
      <c r="FQ55" s="166"/>
      <c r="FR55" s="166"/>
      <c r="FS55" s="166"/>
      <c r="FT55" s="166"/>
      <c r="FU55" s="166"/>
      <c r="FV55" s="166"/>
      <c r="FW55" s="166"/>
      <c r="FX55" s="166"/>
      <c r="FY55" s="166"/>
      <c r="FZ55" s="166"/>
      <c r="GA55" s="166"/>
      <c r="GB55" s="166"/>
      <c r="GC55" s="166"/>
      <c r="GD55" s="166"/>
      <c r="GE55" s="166"/>
      <c r="GF55" s="166"/>
      <c r="GG55" s="166"/>
      <c r="GH55" s="166"/>
      <c r="GI55" s="166"/>
      <c r="GJ55" s="166"/>
      <c r="GK55" s="166"/>
      <c r="GL55" s="166"/>
      <c r="GM55" s="166"/>
      <c r="GN55" s="166"/>
      <c r="GO55" s="166"/>
      <c r="GP55" s="166"/>
      <c r="GQ55" s="166"/>
      <c r="GR55" s="166"/>
      <c r="GS55" s="166"/>
      <c r="GT55" s="166"/>
      <c r="GU55" s="166"/>
      <c r="GV55" s="166"/>
      <c r="GW55" s="166"/>
      <c r="GX55" s="166"/>
      <c r="GY55" s="166"/>
      <c r="GZ55" s="166"/>
      <c r="HA55" s="166"/>
      <c r="HB55" s="166"/>
      <c r="HC55" s="166"/>
      <c r="HD55" s="166"/>
      <c r="HE55" s="166"/>
      <c r="HF55" s="166"/>
      <c r="HG55" s="166"/>
      <c r="HH55" s="166"/>
      <c r="HI55" s="166"/>
      <c r="HJ55" s="166"/>
      <c r="HK55" s="166"/>
      <c r="HL55" s="166"/>
      <c r="HM55" s="166"/>
      <c r="HN55" s="166"/>
      <c r="HO55" s="166"/>
      <c r="HP55" s="166"/>
      <c r="HQ55" s="166"/>
      <c r="HR55" s="166"/>
      <c r="HS55" s="166"/>
      <c r="HT55" s="166"/>
      <c r="HU55" s="166"/>
      <c r="HV55" s="166"/>
      <c r="HW55" s="166"/>
      <c r="HX55" s="166"/>
      <c r="HY55" s="166"/>
      <c r="HZ55" s="166"/>
      <c r="IA55" s="166"/>
      <c r="IB55" s="166"/>
      <c r="IC55" s="166"/>
      <c r="ID55" s="166"/>
      <c r="IE55" s="166"/>
      <c r="IF55" s="166"/>
      <c r="IG55" s="166"/>
      <c r="IH55" s="166"/>
      <c r="II55" s="166"/>
      <c r="IJ55" s="166"/>
      <c r="IK55" s="166"/>
      <c r="IL55" s="166"/>
      <c r="IM55" s="166"/>
      <c r="IN55" s="166"/>
      <c r="IO55" s="166"/>
      <c r="IP55" s="166"/>
      <c r="IQ55" s="166"/>
      <c r="IR55" s="166"/>
      <c r="IS55" s="166"/>
      <c r="IT55" s="166"/>
      <c r="IU55" s="166"/>
      <c r="IV55" s="166"/>
      <c r="IW55" s="166"/>
      <c r="IX55" s="166"/>
      <c r="IY55" s="166"/>
      <c r="IZ55" s="166"/>
      <c r="JA55" s="166"/>
      <c r="JB55" s="166"/>
      <c r="JC55" s="166"/>
      <c r="JD55" s="166"/>
      <c r="JE55" s="166"/>
      <c r="JF55" s="166"/>
      <c r="JG55" s="166"/>
      <c r="JH55" s="166"/>
      <c r="JI55" s="166"/>
      <c r="JJ55" s="166"/>
      <c r="JK55" s="166"/>
      <c r="JL55" s="166"/>
    </row>
    <row r="56" spans="1:272" s="212" customFormat="1">
      <c r="A56" s="232"/>
      <c r="B56" s="233"/>
      <c r="C56" s="233"/>
      <c r="D56" s="233"/>
      <c r="E56" s="233"/>
      <c r="F56" s="233"/>
      <c r="G56" s="233"/>
      <c r="H56" s="233"/>
      <c r="I56" s="233"/>
      <c r="J56" s="233"/>
      <c r="K56" s="233"/>
      <c r="L56" s="233"/>
      <c r="M56" s="233"/>
      <c r="N56" s="233"/>
      <c r="O56" s="234"/>
      <c r="P56" s="211"/>
      <c r="Q56" s="294"/>
      <c r="R56" s="235"/>
      <c r="S56" s="233"/>
      <c r="T56" s="233"/>
      <c r="U56" s="233"/>
      <c r="V56" s="233"/>
      <c r="W56" s="233"/>
      <c r="X56" s="233"/>
      <c r="Y56" s="233"/>
      <c r="Z56" s="233"/>
      <c r="AA56" s="233"/>
      <c r="AB56" s="233"/>
      <c r="AC56" s="233"/>
      <c r="AD56" s="233"/>
      <c r="AF56" s="294"/>
      <c r="AG56" s="233"/>
      <c r="AH56" s="233"/>
      <c r="AI56" s="233"/>
      <c r="AJ56" s="233"/>
      <c r="AK56" s="233"/>
      <c r="AL56" s="233"/>
      <c r="AM56" s="233"/>
      <c r="AN56" s="233"/>
      <c r="AO56" s="233"/>
      <c r="AP56" s="233"/>
      <c r="AQ56" s="233"/>
      <c r="AR56" s="233"/>
      <c r="AS56" s="233"/>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6"/>
      <c r="CN56" s="166"/>
      <c r="CO56" s="166"/>
      <c r="CP56" s="166"/>
      <c r="CQ56" s="166"/>
      <c r="CR56" s="166"/>
      <c r="CS56" s="166"/>
      <c r="CT56" s="166"/>
      <c r="CU56" s="166"/>
      <c r="CV56" s="166"/>
      <c r="CW56" s="166"/>
      <c r="CX56" s="166"/>
      <c r="CY56" s="166"/>
      <c r="CZ56" s="166"/>
      <c r="DA56" s="166"/>
      <c r="DB56" s="166"/>
      <c r="DC56" s="166"/>
      <c r="DD56" s="166"/>
      <c r="DE56" s="166"/>
      <c r="DF56" s="166"/>
      <c r="DG56" s="166"/>
      <c r="DH56" s="166"/>
      <c r="DI56" s="166"/>
      <c r="DJ56" s="166"/>
      <c r="DK56" s="166"/>
      <c r="DL56" s="166"/>
      <c r="DM56" s="166"/>
      <c r="DN56" s="166"/>
      <c r="DO56" s="166"/>
      <c r="DP56" s="166"/>
      <c r="DQ56" s="166"/>
      <c r="DR56" s="166"/>
      <c r="DS56" s="166"/>
      <c r="DT56" s="166"/>
      <c r="DU56" s="166"/>
      <c r="DV56" s="166"/>
      <c r="DW56" s="166"/>
      <c r="DX56" s="166"/>
      <c r="DY56" s="166"/>
      <c r="DZ56" s="166"/>
      <c r="EA56" s="166"/>
      <c r="EB56" s="166"/>
      <c r="EC56" s="166"/>
      <c r="ED56" s="166"/>
      <c r="EE56" s="166"/>
      <c r="EF56" s="166"/>
      <c r="EG56" s="166"/>
      <c r="EH56" s="166"/>
      <c r="EI56" s="166"/>
      <c r="EJ56" s="166"/>
      <c r="EK56" s="166"/>
      <c r="EL56" s="166"/>
      <c r="EM56" s="166"/>
      <c r="EN56" s="166"/>
      <c r="EO56" s="166"/>
      <c r="EP56" s="166"/>
      <c r="EQ56" s="166"/>
      <c r="ER56" s="166"/>
      <c r="ES56" s="166"/>
      <c r="ET56" s="166"/>
      <c r="EU56" s="166"/>
      <c r="EV56" s="166"/>
      <c r="EW56" s="166"/>
      <c r="EX56" s="166"/>
      <c r="EY56" s="166"/>
      <c r="EZ56" s="166"/>
      <c r="FA56" s="166"/>
      <c r="FB56" s="166"/>
      <c r="FC56" s="166"/>
      <c r="FD56" s="166"/>
      <c r="FE56" s="166"/>
      <c r="FF56" s="166"/>
      <c r="FG56" s="166"/>
      <c r="FH56" s="166"/>
      <c r="FI56" s="166"/>
      <c r="FJ56" s="166"/>
      <c r="FK56" s="166"/>
      <c r="FL56" s="166"/>
      <c r="FM56" s="166"/>
      <c r="FN56" s="166"/>
      <c r="FO56" s="166"/>
      <c r="FP56" s="166"/>
      <c r="FQ56" s="166"/>
      <c r="FR56" s="166"/>
      <c r="FS56" s="166"/>
      <c r="FT56" s="166"/>
      <c r="FU56" s="166"/>
      <c r="FV56" s="166"/>
      <c r="FW56" s="166"/>
      <c r="FX56" s="166"/>
      <c r="FY56" s="166"/>
      <c r="FZ56" s="166"/>
      <c r="GA56" s="166"/>
      <c r="GB56" s="166"/>
      <c r="GC56" s="166"/>
      <c r="GD56" s="166"/>
      <c r="GE56" s="166"/>
      <c r="GF56" s="166"/>
      <c r="GG56" s="166"/>
      <c r="GH56" s="166"/>
      <c r="GI56" s="166"/>
      <c r="GJ56" s="166"/>
      <c r="GK56" s="166"/>
      <c r="GL56" s="166"/>
      <c r="GM56" s="166"/>
      <c r="GN56" s="166"/>
      <c r="GO56" s="166"/>
      <c r="GP56" s="166"/>
      <c r="GQ56" s="166"/>
      <c r="GR56" s="166"/>
      <c r="GS56" s="166"/>
      <c r="GT56" s="166"/>
      <c r="GU56" s="166"/>
      <c r="GV56" s="166"/>
      <c r="GW56" s="166"/>
      <c r="GX56" s="166"/>
      <c r="GY56" s="166"/>
      <c r="GZ56" s="166"/>
      <c r="HA56" s="166"/>
      <c r="HB56" s="166"/>
      <c r="HC56" s="166"/>
      <c r="HD56" s="166"/>
      <c r="HE56" s="166"/>
      <c r="HF56" s="166"/>
      <c r="HG56" s="166"/>
      <c r="HH56" s="166"/>
      <c r="HI56" s="166"/>
      <c r="HJ56" s="166"/>
      <c r="HK56" s="166"/>
      <c r="HL56" s="166"/>
      <c r="HM56" s="166"/>
      <c r="HN56" s="166"/>
      <c r="HO56" s="166"/>
      <c r="HP56" s="166"/>
      <c r="HQ56" s="166"/>
      <c r="HR56" s="166"/>
      <c r="HS56" s="166"/>
      <c r="HT56" s="166"/>
      <c r="HU56" s="166"/>
      <c r="HV56" s="166"/>
      <c r="HW56" s="166"/>
      <c r="HX56" s="166"/>
      <c r="HY56" s="166"/>
      <c r="HZ56" s="166"/>
      <c r="IA56" s="166"/>
      <c r="IB56" s="166"/>
      <c r="IC56" s="166"/>
      <c r="ID56" s="166"/>
      <c r="IE56" s="166"/>
      <c r="IF56" s="166"/>
      <c r="IG56" s="166"/>
      <c r="IH56" s="166"/>
      <c r="II56" s="166"/>
      <c r="IJ56" s="166"/>
      <c r="IK56" s="166"/>
      <c r="IL56" s="166"/>
      <c r="IM56" s="166"/>
      <c r="IN56" s="166"/>
      <c r="IO56" s="166"/>
      <c r="IP56" s="166"/>
      <c r="IQ56" s="166"/>
      <c r="IR56" s="166"/>
      <c r="IS56" s="166"/>
      <c r="IT56" s="166"/>
      <c r="IU56" s="166"/>
      <c r="IV56" s="166"/>
      <c r="IW56" s="166"/>
      <c r="IX56" s="166"/>
      <c r="IY56" s="166"/>
      <c r="IZ56" s="166"/>
      <c r="JA56" s="166"/>
      <c r="JB56" s="166"/>
      <c r="JC56" s="166"/>
      <c r="JD56" s="166"/>
      <c r="JE56" s="166"/>
      <c r="JF56" s="166"/>
      <c r="JG56" s="166"/>
      <c r="JH56" s="166"/>
      <c r="JI56" s="166"/>
      <c r="JJ56" s="166"/>
      <c r="JK56" s="166"/>
      <c r="JL56" s="166"/>
    </row>
    <row r="57" spans="1:272" s="179" customFormat="1" ht="17">
      <c r="A57" s="183" t="s">
        <v>163</v>
      </c>
      <c r="B57" s="184"/>
      <c r="C57" s="215" t="s">
        <v>16</v>
      </c>
      <c r="D57" s="215" t="s">
        <v>17</v>
      </c>
      <c r="E57" s="215" t="s">
        <v>18</v>
      </c>
      <c r="F57" s="215" t="s">
        <v>19</v>
      </c>
      <c r="G57" s="215" t="s">
        <v>20</v>
      </c>
      <c r="H57" s="215" t="s">
        <v>143</v>
      </c>
      <c r="I57" s="215" t="s">
        <v>144</v>
      </c>
      <c r="J57" s="215" t="s">
        <v>21</v>
      </c>
      <c r="K57" s="215" t="s">
        <v>145</v>
      </c>
      <c r="L57" s="215" t="s">
        <v>22</v>
      </c>
      <c r="M57" s="215" t="s">
        <v>23</v>
      </c>
      <c r="N57" s="215" t="s">
        <v>24</v>
      </c>
      <c r="O57" s="216" t="s">
        <v>1</v>
      </c>
      <c r="P57" s="211"/>
      <c r="Q57" s="291" t="str">
        <f t="shared" si="56"/>
        <v>Expenses</v>
      </c>
      <c r="R57" s="215" t="s">
        <v>16</v>
      </c>
      <c r="S57" s="215" t="s">
        <v>17</v>
      </c>
      <c r="T57" s="215" t="s">
        <v>18</v>
      </c>
      <c r="U57" s="215" t="s">
        <v>19</v>
      </c>
      <c r="V57" s="215" t="s">
        <v>20</v>
      </c>
      <c r="W57" s="215" t="s">
        <v>143</v>
      </c>
      <c r="X57" s="215" t="s">
        <v>144</v>
      </c>
      <c r="Y57" s="215" t="s">
        <v>21</v>
      </c>
      <c r="Z57" s="215" t="s">
        <v>145</v>
      </c>
      <c r="AA57" s="215" t="s">
        <v>22</v>
      </c>
      <c r="AB57" s="215" t="s">
        <v>23</v>
      </c>
      <c r="AC57" s="215" t="s">
        <v>24</v>
      </c>
      <c r="AD57" s="216" t="str">
        <f>AD43</f>
        <v>Year 2</v>
      </c>
      <c r="AE57" s="212"/>
      <c r="AF57" s="291" t="str">
        <f t="shared" ref="AF57:AF63" si="90">A57</f>
        <v>Expenses</v>
      </c>
      <c r="AG57" s="238" t="s">
        <v>16</v>
      </c>
      <c r="AH57" s="215" t="s">
        <v>17</v>
      </c>
      <c r="AI57" s="215" t="s">
        <v>18</v>
      </c>
      <c r="AJ57" s="215" t="s">
        <v>19</v>
      </c>
      <c r="AK57" s="215" t="s">
        <v>20</v>
      </c>
      <c r="AL57" s="215" t="s">
        <v>143</v>
      </c>
      <c r="AM57" s="215" t="s">
        <v>144</v>
      </c>
      <c r="AN57" s="215" t="s">
        <v>21</v>
      </c>
      <c r="AO57" s="215" t="s">
        <v>145</v>
      </c>
      <c r="AP57" s="215" t="s">
        <v>22</v>
      </c>
      <c r="AQ57" s="215" t="s">
        <v>23</v>
      </c>
      <c r="AR57" s="215" t="s">
        <v>24</v>
      </c>
      <c r="AS57" s="216" t="str">
        <f>AS43</f>
        <v>Year 3</v>
      </c>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c r="CP57" s="166"/>
      <c r="CQ57" s="166"/>
      <c r="CR57" s="166"/>
      <c r="CS57" s="166"/>
      <c r="CT57" s="166"/>
      <c r="CU57" s="166"/>
      <c r="CV57" s="166"/>
      <c r="CW57" s="166"/>
      <c r="CX57" s="166"/>
      <c r="CY57" s="166"/>
      <c r="CZ57" s="166"/>
      <c r="DA57" s="166"/>
      <c r="DB57" s="166"/>
      <c r="DC57" s="166"/>
      <c r="DD57" s="166"/>
      <c r="DE57" s="166"/>
      <c r="DF57" s="166"/>
      <c r="DG57" s="166"/>
      <c r="DH57" s="166"/>
      <c r="DI57" s="166"/>
      <c r="DJ57" s="166"/>
      <c r="DK57" s="166"/>
      <c r="DL57" s="166"/>
      <c r="DM57" s="166"/>
      <c r="DN57" s="166"/>
      <c r="DO57" s="166"/>
      <c r="DP57" s="166"/>
      <c r="DQ57" s="166"/>
      <c r="DR57" s="166"/>
      <c r="DS57" s="166"/>
      <c r="DT57" s="166"/>
      <c r="DU57" s="166"/>
      <c r="DV57" s="166"/>
      <c r="DW57" s="166"/>
      <c r="DX57" s="166"/>
      <c r="DY57" s="166"/>
      <c r="DZ57" s="166"/>
      <c r="EA57" s="166"/>
      <c r="EB57" s="166"/>
      <c r="EC57" s="166"/>
      <c r="ED57" s="166"/>
      <c r="EE57" s="166"/>
      <c r="EF57" s="166"/>
      <c r="EG57" s="166"/>
      <c r="EH57" s="166"/>
      <c r="EI57" s="166"/>
      <c r="EJ57" s="166"/>
      <c r="EK57" s="166"/>
      <c r="EL57" s="166"/>
      <c r="EM57" s="166"/>
      <c r="EN57" s="166"/>
      <c r="EO57" s="166"/>
      <c r="EP57" s="166"/>
      <c r="EQ57" s="166"/>
      <c r="ER57" s="166"/>
      <c r="ES57" s="166"/>
      <c r="ET57" s="166"/>
      <c r="EU57" s="166"/>
      <c r="EV57" s="166"/>
      <c r="EW57" s="166"/>
      <c r="EX57" s="166"/>
      <c r="EY57" s="178"/>
      <c r="EZ57" s="178"/>
      <c r="FA57" s="178"/>
      <c r="FB57" s="178"/>
      <c r="FC57" s="178"/>
      <c r="FD57" s="178"/>
      <c r="FE57" s="178"/>
      <c r="FF57" s="178"/>
      <c r="FG57" s="178"/>
      <c r="FH57" s="178"/>
      <c r="FI57" s="178"/>
      <c r="FJ57" s="178"/>
      <c r="FK57" s="178"/>
      <c r="FL57" s="178"/>
      <c r="FM57" s="178"/>
      <c r="FN57" s="178"/>
      <c r="FO57" s="178"/>
      <c r="FP57" s="178"/>
      <c r="FQ57" s="178"/>
      <c r="FR57" s="178"/>
      <c r="FS57" s="178"/>
      <c r="FT57" s="178"/>
      <c r="FU57" s="178"/>
      <c r="FV57" s="178"/>
      <c r="FW57" s="178"/>
      <c r="FX57" s="178"/>
      <c r="FY57" s="178"/>
      <c r="FZ57" s="178"/>
      <c r="GA57" s="178"/>
      <c r="GB57" s="178"/>
      <c r="GC57" s="178"/>
      <c r="GD57" s="178"/>
      <c r="GE57" s="178"/>
      <c r="GF57" s="178"/>
      <c r="GG57" s="178"/>
      <c r="GH57" s="178"/>
      <c r="GI57" s="178"/>
      <c r="GJ57" s="178"/>
      <c r="GK57" s="178"/>
      <c r="GL57" s="178"/>
      <c r="GM57" s="178"/>
      <c r="GN57" s="178"/>
      <c r="GO57" s="178"/>
      <c r="GP57" s="178"/>
      <c r="GQ57" s="178"/>
      <c r="GR57" s="178"/>
      <c r="GS57" s="178"/>
      <c r="GT57" s="178"/>
      <c r="GU57" s="178"/>
      <c r="GV57" s="178"/>
      <c r="GW57" s="178"/>
      <c r="GX57" s="178"/>
      <c r="GY57" s="178"/>
      <c r="GZ57" s="178"/>
      <c r="HA57" s="178"/>
      <c r="HB57" s="178"/>
      <c r="HC57" s="178"/>
      <c r="HD57" s="178"/>
      <c r="HE57" s="178"/>
      <c r="HF57" s="178"/>
      <c r="HG57" s="178"/>
      <c r="HH57" s="178"/>
      <c r="HI57" s="178"/>
      <c r="HJ57" s="178"/>
      <c r="HK57" s="178"/>
      <c r="HL57" s="178"/>
      <c r="HM57" s="178"/>
      <c r="HN57" s="178"/>
      <c r="HO57" s="178"/>
      <c r="HP57" s="178"/>
      <c r="HQ57" s="178"/>
      <c r="HR57" s="178"/>
      <c r="HS57" s="178"/>
      <c r="HT57" s="178"/>
      <c r="HU57" s="178"/>
      <c r="HV57" s="178"/>
      <c r="HW57" s="178"/>
      <c r="HX57" s="178"/>
      <c r="HY57" s="178"/>
      <c r="HZ57" s="178"/>
      <c r="IA57" s="178"/>
      <c r="IB57" s="178"/>
      <c r="IC57" s="178"/>
      <c r="ID57" s="178"/>
      <c r="IE57" s="178"/>
      <c r="IF57" s="178"/>
      <c r="IG57" s="178"/>
      <c r="IH57" s="178"/>
      <c r="II57" s="178"/>
      <c r="IJ57" s="178"/>
      <c r="IK57" s="178"/>
      <c r="IL57" s="178"/>
      <c r="IM57" s="178"/>
      <c r="IN57" s="178"/>
      <c r="IO57" s="178"/>
      <c r="IP57" s="178"/>
      <c r="IQ57" s="178"/>
      <c r="IR57" s="178"/>
      <c r="IS57" s="178"/>
      <c r="IT57" s="178"/>
      <c r="IU57" s="178"/>
      <c r="IV57" s="178"/>
      <c r="IW57" s="178"/>
      <c r="IX57" s="178"/>
      <c r="IY57" s="178"/>
      <c r="IZ57" s="178"/>
      <c r="JA57" s="178"/>
      <c r="JB57" s="178"/>
      <c r="JC57" s="178"/>
      <c r="JD57" s="178"/>
      <c r="JE57" s="178"/>
      <c r="JF57" s="178"/>
      <c r="JG57" s="178"/>
      <c r="JH57" s="178"/>
      <c r="JI57" s="178"/>
      <c r="JJ57" s="178"/>
      <c r="JK57" s="178"/>
      <c r="JL57" s="178"/>
    </row>
    <row r="58" spans="1:272" s="181" customFormat="1" ht="17">
      <c r="A58" s="272" t="s">
        <v>126</v>
      </c>
      <c r="B58" s="261"/>
      <c r="C58" s="261">
        <v>50</v>
      </c>
      <c r="D58" s="268">
        <v>50</v>
      </c>
      <c r="E58" s="261">
        <v>50</v>
      </c>
      <c r="F58" s="268">
        <v>50</v>
      </c>
      <c r="G58" s="261">
        <v>50</v>
      </c>
      <c r="H58" s="268">
        <v>50</v>
      </c>
      <c r="I58" s="261">
        <v>50</v>
      </c>
      <c r="J58" s="268">
        <v>50</v>
      </c>
      <c r="K58" s="261">
        <v>50</v>
      </c>
      <c r="L58" s="268">
        <v>50</v>
      </c>
      <c r="M58" s="261">
        <v>50</v>
      </c>
      <c r="N58" s="268">
        <v>50</v>
      </c>
      <c r="O58" s="265">
        <f>SUM(C58:N58)</f>
        <v>600</v>
      </c>
      <c r="P58" s="211"/>
      <c r="Q58" s="292" t="str">
        <f t="shared" si="56"/>
        <v>Travel and Sustenance</v>
      </c>
      <c r="R58" s="269">
        <f t="shared" ref="R58:AC58" si="91">C58*1.03</f>
        <v>51.5</v>
      </c>
      <c r="S58" s="267">
        <f t="shared" si="91"/>
        <v>51.5</v>
      </c>
      <c r="T58" s="267">
        <f t="shared" si="91"/>
        <v>51.5</v>
      </c>
      <c r="U58" s="267">
        <f t="shared" si="91"/>
        <v>51.5</v>
      </c>
      <c r="V58" s="267">
        <f t="shared" si="91"/>
        <v>51.5</v>
      </c>
      <c r="W58" s="267">
        <f t="shared" si="91"/>
        <v>51.5</v>
      </c>
      <c r="X58" s="267">
        <f t="shared" si="91"/>
        <v>51.5</v>
      </c>
      <c r="Y58" s="267">
        <f t="shared" si="91"/>
        <v>51.5</v>
      </c>
      <c r="Z58" s="267">
        <f t="shared" si="91"/>
        <v>51.5</v>
      </c>
      <c r="AA58" s="267">
        <f t="shared" si="91"/>
        <v>51.5</v>
      </c>
      <c r="AB58" s="267">
        <f t="shared" si="91"/>
        <v>51.5</v>
      </c>
      <c r="AC58" s="267">
        <f t="shared" si="91"/>
        <v>51.5</v>
      </c>
      <c r="AD58" s="265">
        <f>SUM(R58:AC58)</f>
        <v>618</v>
      </c>
      <c r="AE58" s="212"/>
      <c r="AF58" s="292" t="str">
        <f t="shared" si="90"/>
        <v>Travel and Sustenance</v>
      </c>
      <c r="AG58" s="266">
        <f t="shared" ref="AG58:AR59" si="92">R58*1.03</f>
        <v>53.045000000000002</v>
      </c>
      <c r="AH58" s="267">
        <f t="shared" si="92"/>
        <v>53.045000000000002</v>
      </c>
      <c r="AI58" s="267">
        <f t="shared" si="92"/>
        <v>53.045000000000002</v>
      </c>
      <c r="AJ58" s="267">
        <f t="shared" si="92"/>
        <v>53.045000000000002</v>
      </c>
      <c r="AK58" s="267">
        <f t="shared" si="92"/>
        <v>53.045000000000002</v>
      </c>
      <c r="AL58" s="267">
        <f t="shared" si="92"/>
        <v>53.045000000000002</v>
      </c>
      <c r="AM58" s="267">
        <f t="shared" si="92"/>
        <v>53.045000000000002</v>
      </c>
      <c r="AN58" s="267">
        <f t="shared" si="92"/>
        <v>53.045000000000002</v>
      </c>
      <c r="AO58" s="267">
        <f t="shared" si="92"/>
        <v>53.045000000000002</v>
      </c>
      <c r="AP58" s="267">
        <f t="shared" si="92"/>
        <v>53.045000000000002</v>
      </c>
      <c r="AQ58" s="267">
        <f t="shared" si="92"/>
        <v>53.045000000000002</v>
      </c>
      <c r="AR58" s="267">
        <f t="shared" si="92"/>
        <v>53.045000000000002</v>
      </c>
      <c r="AS58" s="265">
        <f>SUM(AG58:AR58)</f>
        <v>636.54</v>
      </c>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c r="DW58" s="166"/>
      <c r="DX58" s="166"/>
      <c r="DY58" s="166"/>
      <c r="DZ58" s="166"/>
      <c r="EA58" s="166"/>
      <c r="EB58" s="166"/>
      <c r="EC58" s="166"/>
      <c r="ED58" s="166"/>
      <c r="EE58" s="166"/>
      <c r="EF58" s="166"/>
      <c r="EG58" s="166"/>
      <c r="EH58" s="166"/>
      <c r="EI58" s="166"/>
      <c r="EJ58" s="166"/>
      <c r="EK58" s="166"/>
      <c r="EL58" s="166"/>
      <c r="EM58" s="166"/>
      <c r="EN58" s="166"/>
      <c r="EO58" s="166"/>
      <c r="EP58" s="166"/>
      <c r="EQ58" s="166"/>
      <c r="ER58" s="166"/>
      <c r="ES58" s="166"/>
      <c r="ET58" s="166"/>
      <c r="EU58" s="166"/>
      <c r="EV58" s="166"/>
      <c r="EW58" s="166"/>
      <c r="EX58" s="166"/>
      <c r="EY58" s="180"/>
      <c r="EZ58" s="180"/>
      <c r="FA58" s="180"/>
      <c r="FB58" s="180"/>
      <c r="FC58" s="180"/>
      <c r="FD58" s="180"/>
      <c r="FE58" s="180"/>
      <c r="FF58" s="180"/>
      <c r="FG58" s="180"/>
      <c r="FH58" s="180"/>
      <c r="FI58" s="180"/>
      <c r="FJ58" s="180"/>
      <c r="FK58" s="180"/>
      <c r="FL58" s="180"/>
      <c r="FM58" s="180"/>
      <c r="FN58" s="180"/>
      <c r="FO58" s="180"/>
      <c r="FP58" s="180"/>
      <c r="FQ58" s="180"/>
      <c r="FR58" s="180"/>
      <c r="FS58" s="180"/>
      <c r="FT58" s="180"/>
      <c r="FU58" s="180"/>
      <c r="FV58" s="180"/>
      <c r="FW58" s="180"/>
      <c r="FX58" s="180"/>
      <c r="FY58" s="180"/>
      <c r="FZ58" s="180"/>
      <c r="GA58" s="180"/>
      <c r="GB58" s="180"/>
      <c r="GC58" s="180"/>
      <c r="GD58" s="180"/>
      <c r="GE58" s="180"/>
      <c r="GF58" s="180"/>
      <c r="GG58" s="180"/>
      <c r="GH58" s="180"/>
      <c r="GI58" s="180"/>
      <c r="GJ58" s="180"/>
      <c r="GK58" s="180"/>
      <c r="GL58" s="180"/>
      <c r="GM58" s="180"/>
      <c r="GN58" s="180"/>
      <c r="GO58" s="180"/>
      <c r="GP58" s="180"/>
      <c r="GQ58" s="180"/>
      <c r="GR58" s="180"/>
      <c r="GS58" s="180"/>
      <c r="GT58" s="180"/>
      <c r="GU58" s="180"/>
      <c r="GV58" s="180"/>
      <c r="GW58" s="180"/>
      <c r="GX58" s="180"/>
      <c r="GY58" s="180"/>
      <c r="GZ58" s="180"/>
      <c r="HA58" s="180"/>
      <c r="HB58" s="180"/>
      <c r="HC58" s="180"/>
      <c r="HD58" s="180"/>
      <c r="HE58" s="180"/>
      <c r="HF58" s="180"/>
      <c r="HG58" s="180"/>
      <c r="HH58" s="180"/>
      <c r="HI58" s="180"/>
      <c r="HJ58" s="180"/>
      <c r="HK58" s="180"/>
      <c r="HL58" s="180"/>
      <c r="HM58" s="180"/>
      <c r="HN58" s="180"/>
      <c r="HO58" s="180"/>
      <c r="HP58" s="180"/>
      <c r="HQ58" s="180"/>
      <c r="HR58" s="180"/>
      <c r="HS58" s="180"/>
      <c r="HT58" s="180"/>
      <c r="HU58" s="180"/>
      <c r="HV58" s="180"/>
      <c r="HW58" s="180"/>
      <c r="HX58" s="180"/>
      <c r="HY58" s="180"/>
      <c r="HZ58" s="180"/>
      <c r="IA58" s="180"/>
      <c r="IB58" s="180"/>
      <c r="IC58" s="180"/>
      <c r="ID58" s="180"/>
      <c r="IE58" s="180"/>
      <c r="IF58" s="180"/>
      <c r="IG58" s="180"/>
      <c r="IH58" s="180"/>
      <c r="II58" s="180"/>
      <c r="IJ58" s="180"/>
      <c r="IK58" s="180"/>
      <c r="IL58" s="180"/>
      <c r="IM58" s="180"/>
      <c r="IN58" s="180"/>
      <c r="IO58" s="180"/>
      <c r="IP58" s="180"/>
      <c r="IQ58" s="180"/>
      <c r="IR58" s="180"/>
      <c r="IS58" s="180"/>
      <c r="IT58" s="180"/>
      <c r="IU58" s="180"/>
      <c r="IV58" s="180"/>
      <c r="IW58" s="180"/>
      <c r="IX58" s="180"/>
      <c r="IY58" s="180"/>
      <c r="IZ58" s="180"/>
      <c r="JA58" s="180"/>
      <c r="JB58" s="180"/>
      <c r="JC58" s="180"/>
      <c r="JD58" s="180"/>
      <c r="JE58" s="180"/>
      <c r="JF58" s="180"/>
      <c r="JG58" s="180"/>
      <c r="JH58" s="180"/>
      <c r="JI58" s="180"/>
      <c r="JJ58" s="180"/>
      <c r="JK58" s="180"/>
      <c r="JL58" s="180"/>
    </row>
    <row r="59" spans="1:272" s="181" customFormat="1" ht="17">
      <c r="A59" s="272" t="s">
        <v>127</v>
      </c>
      <c r="B59" s="261"/>
      <c r="C59" s="261">
        <v>30</v>
      </c>
      <c r="D59" s="261">
        <v>30</v>
      </c>
      <c r="E59" s="261">
        <v>30</v>
      </c>
      <c r="F59" s="261">
        <v>30</v>
      </c>
      <c r="G59" s="261">
        <v>30</v>
      </c>
      <c r="H59" s="261">
        <v>30</v>
      </c>
      <c r="I59" s="261">
        <v>30</v>
      </c>
      <c r="J59" s="261">
        <v>30</v>
      </c>
      <c r="K59" s="261">
        <v>30</v>
      </c>
      <c r="L59" s="261">
        <v>30</v>
      </c>
      <c r="M59" s="261">
        <v>30</v>
      </c>
      <c r="N59" s="261">
        <v>30</v>
      </c>
      <c r="O59" s="265">
        <f>SUM(C59:N59)</f>
        <v>360</v>
      </c>
      <c r="P59" s="211"/>
      <c r="Q59" s="292" t="str">
        <f t="shared" si="56"/>
        <v>Office Equipment</v>
      </c>
      <c r="R59" s="269">
        <f t="shared" ref="R59:AC59" si="93">C59*1.03</f>
        <v>30.900000000000002</v>
      </c>
      <c r="S59" s="267">
        <f t="shared" si="93"/>
        <v>30.900000000000002</v>
      </c>
      <c r="T59" s="267">
        <f t="shared" si="93"/>
        <v>30.900000000000002</v>
      </c>
      <c r="U59" s="267">
        <f t="shared" si="93"/>
        <v>30.900000000000002</v>
      </c>
      <c r="V59" s="267">
        <f t="shared" si="93"/>
        <v>30.900000000000002</v>
      </c>
      <c r="W59" s="267">
        <f t="shared" si="93"/>
        <v>30.900000000000002</v>
      </c>
      <c r="X59" s="267">
        <f t="shared" si="93"/>
        <v>30.900000000000002</v>
      </c>
      <c r="Y59" s="267">
        <f t="shared" si="93"/>
        <v>30.900000000000002</v>
      </c>
      <c r="Z59" s="267">
        <f t="shared" si="93"/>
        <v>30.900000000000002</v>
      </c>
      <c r="AA59" s="267">
        <f t="shared" si="93"/>
        <v>30.900000000000002</v>
      </c>
      <c r="AB59" s="267">
        <f t="shared" si="93"/>
        <v>30.900000000000002</v>
      </c>
      <c r="AC59" s="267">
        <f t="shared" si="93"/>
        <v>30.900000000000002</v>
      </c>
      <c r="AD59" s="265">
        <f>SUM(R59:AC59)</f>
        <v>370.79999999999995</v>
      </c>
      <c r="AE59" s="212"/>
      <c r="AF59" s="292" t="str">
        <f t="shared" si="90"/>
        <v>Office Equipment</v>
      </c>
      <c r="AG59" s="266">
        <f t="shared" si="92"/>
        <v>31.827000000000002</v>
      </c>
      <c r="AH59" s="267">
        <f t="shared" si="92"/>
        <v>31.827000000000002</v>
      </c>
      <c r="AI59" s="267">
        <f t="shared" si="92"/>
        <v>31.827000000000002</v>
      </c>
      <c r="AJ59" s="267">
        <f t="shared" si="92"/>
        <v>31.827000000000002</v>
      </c>
      <c r="AK59" s="267">
        <f t="shared" si="92"/>
        <v>31.827000000000002</v>
      </c>
      <c r="AL59" s="267">
        <f t="shared" si="92"/>
        <v>31.827000000000002</v>
      </c>
      <c r="AM59" s="267">
        <f t="shared" si="92"/>
        <v>31.827000000000002</v>
      </c>
      <c r="AN59" s="267">
        <f t="shared" si="92"/>
        <v>31.827000000000002</v>
      </c>
      <c r="AO59" s="267">
        <f t="shared" si="92"/>
        <v>31.827000000000002</v>
      </c>
      <c r="AP59" s="267">
        <f t="shared" si="92"/>
        <v>31.827000000000002</v>
      </c>
      <c r="AQ59" s="267">
        <f t="shared" si="92"/>
        <v>31.827000000000002</v>
      </c>
      <c r="AR59" s="267">
        <f t="shared" si="92"/>
        <v>31.827000000000002</v>
      </c>
      <c r="AS59" s="265">
        <f>SUM(AG59:AR59)</f>
        <v>381.92400000000004</v>
      </c>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c r="DX59" s="166"/>
      <c r="DY59" s="166"/>
      <c r="DZ59" s="166"/>
      <c r="EA59" s="166"/>
      <c r="EB59" s="166"/>
      <c r="EC59" s="166"/>
      <c r="ED59" s="166"/>
      <c r="EE59" s="166"/>
      <c r="EF59" s="166"/>
      <c r="EG59" s="166"/>
      <c r="EH59" s="166"/>
      <c r="EI59" s="166"/>
      <c r="EJ59" s="166"/>
      <c r="EK59" s="166"/>
      <c r="EL59" s="166"/>
      <c r="EM59" s="166"/>
      <c r="EN59" s="166"/>
      <c r="EO59" s="166"/>
      <c r="EP59" s="166"/>
      <c r="EQ59" s="166"/>
      <c r="ER59" s="166"/>
      <c r="ES59" s="166"/>
      <c r="ET59" s="166"/>
      <c r="EU59" s="166"/>
      <c r="EV59" s="166"/>
      <c r="EW59" s="166"/>
      <c r="EX59" s="166"/>
      <c r="EY59" s="180"/>
      <c r="EZ59" s="180"/>
      <c r="FA59" s="180"/>
      <c r="FB59" s="180"/>
      <c r="FC59" s="180"/>
      <c r="FD59" s="180"/>
      <c r="FE59" s="180"/>
      <c r="FF59" s="180"/>
      <c r="FG59" s="180"/>
      <c r="FH59" s="180"/>
      <c r="FI59" s="180"/>
      <c r="FJ59" s="180"/>
      <c r="FK59" s="180"/>
      <c r="FL59" s="180"/>
      <c r="FM59" s="180"/>
      <c r="FN59" s="180"/>
      <c r="FO59" s="180"/>
      <c r="FP59" s="180"/>
      <c r="FQ59" s="180"/>
      <c r="FR59" s="180"/>
      <c r="FS59" s="180"/>
      <c r="FT59" s="180"/>
      <c r="FU59" s="180"/>
      <c r="FV59" s="180"/>
      <c r="FW59" s="180"/>
      <c r="FX59" s="180"/>
      <c r="FY59" s="180"/>
      <c r="FZ59" s="180"/>
      <c r="GA59" s="180"/>
      <c r="GB59" s="180"/>
      <c r="GC59" s="180"/>
      <c r="GD59" s="180"/>
      <c r="GE59" s="180"/>
      <c r="GF59" s="180"/>
      <c r="GG59" s="180"/>
      <c r="GH59" s="180"/>
      <c r="GI59" s="180"/>
      <c r="GJ59" s="180"/>
      <c r="GK59" s="180"/>
      <c r="GL59" s="180"/>
      <c r="GM59" s="180"/>
      <c r="GN59" s="180"/>
      <c r="GO59" s="180"/>
      <c r="GP59" s="180"/>
      <c r="GQ59" s="180"/>
      <c r="GR59" s="180"/>
      <c r="GS59" s="180"/>
      <c r="GT59" s="180"/>
      <c r="GU59" s="180"/>
      <c r="GV59" s="180"/>
      <c r="GW59" s="180"/>
      <c r="GX59" s="180"/>
      <c r="GY59" s="180"/>
      <c r="GZ59" s="180"/>
      <c r="HA59" s="180"/>
      <c r="HB59" s="180"/>
      <c r="HC59" s="180"/>
      <c r="HD59" s="180"/>
      <c r="HE59" s="180"/>
      <c r="HF59" s="180"/>
      <c r="HG59" s="180"/>
      <c r="HH59" s="180"/>
      <c r="HI59" s="180"/>
      <c r="HJ59" s="180"/>
      <c r="HK59" s="180"/>
      <c r="HL59" s="180"/>
      <c r="HM59" s="180"/>
      <c r="HN59" s="180"/>
      <c r="HO59" s="180"/>
      <c r="HP59" s="180"/>
      <c r="HQ59" s="180"/>
      <c r="HR59" s="180"/>
      <c r="HS59" s="180"/>
      <c r="HT59" s="180"/>
      <c r="HU59" s="180"/>
      <c r="HV59" s="180"/>
      <c r="HW59" s="180"/>
      <c r="HX59" s="180"/>
      <c r="HY59" s="180"/>
      <c r="HZ59" s="180"/>
      <c r="IA59" s="180"/>
      <c r="IB59" s="180"/>
      <c r="IC59" s="180"/>
      <c r="ID59" s="180"/>
      <c r="IE59" s="180"/>
      <c r="IF59" s="180"/>
      <c r="IG59" s="180"/>
      <c r="IH59" s="180"/>
      <c r="II59" s="180"/>
      <c r="IJ59" s="180"/>
      <c r="IK59" s="180"/>
      <c r="IL59" s="180"/>
      <c r="IM59" s="180"/>
      <c r="IN59" s="180"/>
      <c r="IO59" s="180"/>
      <c r="IP59" s="180"/>
      <c r="IQ59" s="180"/>
      <c r="IR59" s="180"/>
      <c r="IS59" s="180"/>
      <c r="IT59" s="180"/>
      <c r="IU59" s="180"/>
      <c r="IV59" s="180"/>
      <c r="IW59" s="180"/>
      <c r="IX59" s="180"/>
      <c r="IY59" s="180"/>
      <c r="IZ59" s="180"/>
      <c r="JA59" s="180"/>
      <c r="JB59" s="180"/>
      <c r="JC59" s="180"/>
      <c r="JD59" s="180"/>
      <c r="JE59" s="180"/>
      <c r="JF59" s="180"/>
      <c r="JG59" s="180"/>
      <c r="JH59" s="180"/>
      <c r="JI59" s="180"/>
      <c r="JJ59" s="180"/>
      <c r="JK59" s="180"/>
      <c r="JL59" s="180"/>
    </row>
    <row r="60" spans="1:272" s="181" customFormat="1" ht="17">
      <c r="A60" s="276" t="s">
        <v>161</v>
      </c>
      <c r="B60" s="261"/>
      <c r="C60" s="261">
        <v>650</v>
      </c>
      <c r="D60" s="261">
        <v>260</v>
      </c>
      <c r="E60" s="261">
        <v>260</v>
      </c>
      <c r="F60" s="261">
        <v>260</v>
      </c>
      <c r="G60" s="261">
        <v>260</v>
      </c>
      <c r="H60" s="261">
        <v>260</v>
      </c>
      <c r="I60" s="261">
        <v>260</v>
      </c>
      <c r="J60" s="261">
        <v>260</v>
      </c>
      <c r="K60" s="261">
        <v>260</v>
      </c>
      <c r="L60" s="261">
        <v>260</v>
      </c>
      <c r="M60" s="261">
        <v>260</v>
      </c>
      <c r="N60" s="261">
        <v>260</v>
      </c>
      <c r="O60" s="265">
        <f>SUM(C60:N60)</f>
        <v>3510</v>
      </c>
      <c r="P60" s="211"/>
      <c r="Q60" s="292" t="str">
        <f t="shared" si="56"/>
        <v>Staff DBS and Training Cost</v>
      </c>
      <c r="R60" s="269">
        <v>267.8</v>
      </c>
      <c r="S60" s="267">
        <f t="shared" ref="R60:AC61" si="94">D60*1.03</f>
        <v>267.8</v>
      </c>
      <c r="T60" s="267">
        <f t="shared" si="94"/>
        <v>267.8</v>
      </c>
      <c r="U60" s="267">
        <f t="shared" si="94"/>
        <v>267.8</v>
      </c>
      <c r="V60" s="267">
        <f t="shared" si="94"/>
        <v>267.8</v>
      </c>
      <c r="W60" s="267">
        <f t="shared" si="94"/>
        <v>267.8</v>
      </c>
      <c r="X60" s="267">
        <f t="shared" si="94"/>
        <v>267.8</v>
      </c>
      <c r="Y60" s="267">
        <f t="shared" si="94"/>
        <v>267.8</v>
      </c>
      <c r="Z60" s="267">
        <f t="shared" si="94"/>
        <v>267.8</v>
      </c>
      <c r="AA60" s="267">
        <f t="shared" si="94"/>
        <v>267.8</v>
      </c>
      <c r="AB60" s="267">
        <f t="shared" si="94"/>
        <v>267.8</v>
      </c>
      <c r="AC60" s="267">
        <f t="shared" si="94"/>
        <v>267.8</v>
      </c>
      <c r="AD60" s="265">
        <f>SUM(R60:AC60)</f>
        <v>3213.6000000000008</v>
      </c>
      <c r="AE60" s="212"/>
      <c r="AF60" s="292" t="str">
        <f t="shared" si="90"/>
        <v>Staff DBS and Training Cost</v>
      </c>
      <c r="AG60" s="266">
        <f t="shared" ref="AG60:AR61" si="95">R60*1.03</f>
        <v>275.834</v>
      </c>
      <c r="AH60" s="267">
        <f t="shared" si="95"/>
        <v>275.834</v>
      </c>
      <c r="AI60" s="267">
        <f t="shared" si="95"/>
        <v>275.834</v>
      </c>
      <c r="AJ60" s="267">
        <f t="shared" si="95"/>
        <v>275.834</v>
      </c>
      <c r="AK60" s="267">
        <f t="shared" si="95"/>
        <v>275.834</v>
      </c>
      <c r="AL60" s="267">
        <f t="shared" si="95"/>
        <v>275.834</v>
      </c>
      <c r="AM60" s="267">
        <f t="shared" si="95"/>
        <v>275.834</v>
      </c>
      <c r="AN60" s="267">
        <f t="shared" si="95"/>
        <v>275.834</v>
      </c>
      <c r="AO60" s="267">
        <f t="shared" si="95"/>
        <v>275.834</v>
      </c>
      <c r="AP60" s="267">
        <f t="shared" si="95"/>
        <v>275.834</v>
      </c>
      <c r="AQ60" s="267">
        <f t="shared" si="95"/>
        <v>275.834</v>
      </c>
      <c r="AR60" s="267">
        <f t="shared" si="95"/>
        <v>275.834</v>
      </c>
      <c r="AS60" s="265">
        <f>SUM(AG60:AR60)</f>
        <v>3310.0079999999994</v>
      </c>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6"/>
      <c r="BR60" s="166"/>
      <c r="BS60" s="166"/>
      <c r="BT60" s="166"/>
      <c r="BU60" s="166"/>
      <c r="BV60" s="166"/>
      <c r="BW60" s="166"/>
      <c r="BX60" s="166"/>
      <c r="BY60" s="166"/>
      <c r="BZ60" s="166"/>
      <c r="CA60" s="166"/>
      <c r="CB60" s="166"/>
      <c r="CC60" s="166"/>
      <c r="CD60" s="166"/>
      <c r="CE60" s="166"/>
      <c r="CF60" s="166"/>
      <c r="CG60" s="166"/>
      <c r="CH60" s="166"/>
      <c r="CI60" s="166"/>
      <c r="CJ60" s="166"/>
      <c r="CK60" s="166"/>
      <c r="CL60" s="166"/>
      <c r="CM60" s="166"/>
      <c r="CN60" s="166"/>
      <c r="CO60" s="166"/>
      <c r="CP60" s="166"/>
      <c r="CQ60" s="166"/>
      <c r="CR60" s="166"/>
      <c r="CS60" s="166"/>
      <c r="CT60" s="166"/>
      <c r="CU60" s="166"/>
      <c r="CV60" s="166"/>
      <c r="CW60" s="166"/>
      <c r="CX60" s="166"/>
      <c r="CY60" s="166"/>
      <c r="CZ60" s="166"/>
      <c r="DA60" s="166"/>
      <c r="DB60" s="166"/>
      <c r="DC60" s="166"/>
      <c r="DD60" s="166"/>
      <c r="DE60" s="166"/>
      <c r="DF60" s="166"/>
      <c r="DG60" s="166"/>
      <c r="DH60" s="166"/>
      <c r="DI60" s="166"/>
      <c r="DJ60" s="166"/>
      <c r="DK60" s="166"/>
      <c r="DL60" s="166"/>
      <c r="DM60" s="166"/>
      <c r="DN60" s="166"/>
      <c r="DO60" s="166"/>
      <c r="DP60" s="166"/>
      <c r="DQ60" s="166"/>
      <c r="DR60" s="166"/>
      <c r="DS60" s="166"/>
      <c r="DT60" s="166"/>
      <c r="DU60" s="166"/>
      <c r="DV60" s="166"/>
      <c r="DW60" s="166"/>
      <c r="DX60" s="166"/>
      <c r="DY60" s="166"/>
      <c r="DZ60" s="166"/>
      <c r="EA60" s="166"/>
      <c r="EB60" s="166"/>
      <c r="EC60" s="166"/>
      <c r="ED60" s="166"/>
      <c r="EE60" s="166"/>
      <c r="EF60" s="166"/>
      <c r="EG60" s="166"/>
      <c r="EH60" s="166"/>
      <c r="EI60" s="166"/>
      <c r="EJ60" s="166"/>
      <c r="EK60" s="166"/>
      <c r="EL60" s="166"/>
      <c r="EM60" s="166"/>
      <c r="EN60" s="166"/>
      <c r="EO60" s="166"/>
      <c r="EP60" s="166"/>
      <c r="EQ60" s="166"/>
      <c r="ER60" s="166"/>
      <c r="ES60" s="166"/>
      <c r="ET60" s="166"/>
      <c r="EU60" s="166"/>
      <c r="EV60" s="166"/>
      <c r="EW60" s="166"/>
      <c r="EX60" s="166"/>
      <c r="EY60" s="180"/>
      <c r="EZ60" s="180"/>
      <c r="FA60" s="180"/>
      <c r="FB60" s="180"/>
      <c r="FC60" s="180"/>
      <c r="FD60" s="180"/>
      <c r="FE60" s="180"/>
      <c r="FF60" s="180"/>
      <c r="FG60" s="180"/>
      <c r="FH60" s="180"/>
      <c r="FI60" s="180"/>
      <c r="FJ60" s="180"/>
      <c r="FK60" s="180"/>
      <c r="FL60" s="180"/>
      <c r="FM60" s="180"/>
      <c r="FN60" s="180"/>
      <c r="FO60" s="180"/>
      <c r="FP60" s="180"/>
      <c r="FQ60" s="180"/>
      <c r="FR60" s="180"/>
      <c r="FS60" s="180"/>
      <c r="FT60" s="180"/>
      <c r="FU60" s="180"/>
      <c r="FV60" s="180"/>
      <c r="FW60" s="180"/>
      <c r="FX60" s="180"/>
      <c r="FY60" s="180"/>
      <c r="FZ60" s="180"/>
      <c r="GA60" s="180"/>
      <c r="GB60" s="180"/>
      <c r="GC60" s="180"/>
      <c r="GD60" s="180"/>
      <c r="GE60" s="180"/>
      <c r="GF60" s="180"/>
      <c r="GG60" s="180"/>
      <c r="GH60" s="180"/>
      <c r="GI60" s="180"/>
      <c r="GJ60" s="180"/>
      <c r="GK60" s="180"/>
      <c r="GL60" s="180"/>
      <c r="GM60" s="180"/>
      <c r="GN60" s="180"/>
      <c r="GO60" s="180"/>
      <c r="GP60" s="180"/>
      <c r="GQ60" s="180"/>
      <c r="GR60" s="180"/>
      <c r="GS60" s="180"/>
      <c r="GT60" s="180"/>
      <c r="GU60" s="180"/>
      <c r="GV60" s="180"/>
      <c r="GW60" s="180"/>
      <c r="GX60" s="180"/>
      <c r="GY60" s="180"/>
      <c r="GZ60" s="180"/>
      <c r="HA60" s="180"/>
      <c r="HB60" s="180"/>
      <c r="HC60" s="180"/>
      <c r="HD60" s="180"/>
      <c r="HE60" s="180"/>
      <c r="HF60" s="180"/>
      <c r="HG60" s="180"/>
      <c r="HH60" s="180"/>
      <c r="HI60" s="180"/>
      <c r="HJ60" s="180"/>
      <c r="HK60" s="180"/>
      <c r="HL60" s="180"/>
      <c r="HM60" s="180"/>
      <c r="HN60" s="180"/>
      <c r="HO60" s="180"/>
      <c r="HP60" s="180"/>
      <c r="HQ60" s="180"/>
      <c r="HR60" s="180"/>
      <c r="HS60" s="180"/>
      <c r="HT60" s="180"/>
      <c r="HU60" s="180"/>
      <c r="HV60" s="180"/>
      <c r="HW60" s="180"/>
      <c r="HX60" s="180"/>
      <c r="HY60" s="180"/>
      <c r="HZ60" s="180"/>
      <c r="IA60" s="180"/>
      <c r="IB60" s="180"/>
      <c r="IC60" s="180"/>
      <c r="ID60" s="180"/>
      <c r="IE60" s="180"/>
      <c r="IF60" s="180"/>
      <c r="IG60" s="180"/>
      <c r="IH60" s="180"/>
      <c r="II60" s="180"/>
      <c r="IJ60" s="180"/>
      <c r="IK60" s="180"/>
      <c r="IL60" s="180"/>
      <c r="IM60" s="180"/>
      <c r="IN60" s="180"/>
      <c r="IO60" s="180"/>
      <c r="IP60" s="180"/>
      <c r="IQ60" s="180"/>
      <c r="IR60" s="180"/>
      <c r="IS60" s="180"/>
      <c r="IT60" s="180"/>
      <c r="IU60" s="180"/>
      <c r="IV60" s="180"/>
      <c r="IW60" s="180"/>
      <c r="IX60" s="180"/>
      <c r="IY60" s="180"/>
      <c r="IZ60" s="180"/>
      <c r="JA60" s="180"/>
      <c r="JB60" s="180"/>
      <c r="JC60" s="180"/>
      <c r="JD60" s="180"/>
      <c r="JE60" s="180"/>
      <c r="JF60" s="180"/>
      <c r="JG60" s="180"/>
      <c r="JH60" s="180"/>
      <c r="JI60" s="180"/>
      <c r="JJ60" s="180"/>
      <c r="JK60" s="180"/>
      <c r="JL60" s="180"/>
    </row>
    <row r="61" spans="1:272" s="181" customFormat="1" ht="17">
      <c r="A61" s="272" t="s">
        <v>70</v>
      </c>
      <c r="B61" s="261"/>
      <c r="C61" s="261">
        <v>30</v>
      </c>
      <c r="D61" s="261">
        <v>30</v>
      </c>
      <c r="E61" s="261">
        <v>30</v>
      </c>
      <c r="F61" s="261">
        <v>30</v>
      </c>
      <c r="G61" s="261">
        <v>30</v>
      </c>
      <c r="H61" s="261">
        <v>30</v>
      </c>
      <c r="I61" s="261">
        <v>30</v>
      </c>
      <c r="J61" s="261">
        <v>30</v>
      </c>
      <c r="K61" s="261">
        <v>30</v>
      </c>
      <c r="L61" s="261">
        <v>30</v>
      </c>
      <c r="M61" s="261">
        <v>30</v>
      </c>
      <c r="N61" s="261">
        <v>30</v>
      </c>
      <c r="O61" s="265">
        <f>SUM(C61:N61)</f>
        <v>360</v>
      </c>
      <c r="P61" s="211"/>
      <c r="Q61" s="292" t="str">
        <f t="shared" si="56"/>
        <v>Uniforms</v>
      </c>
      <c r="R61" s="269">
        <f t="shared" si="94"/>
        <v>30.900000000000002</v>
      </c>
      <c r="S61" s="267">
        <f t="shared" si="94"/>
        <v>30.900000000000002</v>
      </c>
      <c r="T61" s="267">
        <f t="shared" si="94"/>
        <v>30.900000000000002</v>
      </c>
      <c r="U61" s="267">
        <f t="shared" si="94"/>
        <v>30.900000000000002</v>
      </c>
      <c r="V61" s="267">
        <f t="shared" si="94"/>
        <v>30.900000000000002</v>
      </c>
      <c r="W61" s="267">
        <f t="shared" si="94"/>
        <v>30.900000000000002</v>
      </c>
      <c r="X61" s="267">
        <f t="shared" si="94"/>
        <v>30.900000000000002</v>
      </c>
      <c r="Y61" s="267">
        <f t="shared" si="94"/>
        <v>30.900000000000002</v>
      </c>
      <c r="Z61" s="267">
        <f t="shared" si="94"/>
        <v>30.900000000000002</v>
      </c>
      <c r="AA61" s="267">
        <f t="shared" si="94"/>
        <v>30.900000000000002</v>
      </c>
      <c r="AB61" s="267">
        <f t="shared" si="94"/>
        <v>30.900000000000002</v>
      </c>
      <c r="AC61" s="267">
        <f t="shared" si="94"/>
        <v>30.900000000000002</v>
      </c>
      <c r="AD61" s="265">
        <f>SUM(R61:AC61)</f>
        <v>370.79999999999995</v>
      </c>
      <c r="AE61" s="212"/>
      <c r="AF61" s="292" t="str">
        <f t="shared" si="90"/>
        <v>Uniforms</v>
      </c>
      <c r="AG61" s="266">
        <f t="shared" si="95"/>
        <v>31.827000000000002</v>
      </c>
      <c r="AH61" s="267">
        <f t="shared" si="95"/>
        <v>31.827000000000002</v>
      </c>
      <c r="AI61" s="267">
        <f t="shared" si="95"/>
        <v>31.827000000000002</v>
      </c>
      <c r="AJ61" s="267">
        <f t="shared" si="95"/>
        <v>31.827000000000002</v>
      </c>
      <c r="AK61" s="267">
        <f t="shared" si="95"/>
        <v>31.827000000000002</v>
      </c>
      <c r="AL61" s="267">
        <f t="shared" si="95"/>
        <v>31.827000000000002</v>
      </c>
      <c r="AM61" s="267">
        <f t="shared" si="95"/>
        <v>31.827000000000002</v>
      </c>
      <c r="AN61" s="267">
        <f t="shared" si="95"/>
        <v>31.827000000000002</v>
      </c>
      <c r="AO61" s="267">
        <f t="shared" si="95"/>
        <v>31.827000000000002</v>
      </c>
      <c r="AP61" s="267">
        <f t="shared" si="95"/>
        <v>31.827000000000002</v>
      </c>
      <c r="AQ61" s="267">
        <f t="shared" si="95"/>
        <v>31.827000000000002</v>
      </c>
      <c r="AR61" s="267">
        <f t="shared" si="95"/>
        <v>31.827000000000002</v>
      </c>
      <c r="AS61" s="265">
        <f>SUM(AG61:AR61)</f>
        <v>381.92400000000004</v>
      </c>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6"/>
      <c r="ES61" s="166"/>
      <c r="ET61" s="166"/>
      <c r="EU61" s="166"/>
      <c r="EV61" s="166"/>
      <c r="EW61" s="166"/>
      <c r="EX61" s="166"/>
      <c r="EY61" s="180"/>
      <c r="EZ61" s="180"/>
      <c r="FA61" s="180"/>
      <c r="FB61" s="180"/>
      <c r="FC61" s="180"/>
      <c r="FD61" s="180"/>
      <c r="FE61" s="180"/>
      <c r="FF61" s="180"/>
      <c r="FG61" s="180"/>
      <c r="FH61" s="180"/>
      <c r="FI61" s="180"/>
      <c r="FJ61" s="180"/>
      <c r="FK61" s="180"/>
      <c r="FL61" s="180"/>
      <c r="FM61" s="180"/>
      <c r="FN61" s="180"/>
      <c r="FO61" s="180"/>
      <c r="FP61" s="180"/>
      <c r="FQ61" s="180"/>
      <c r="FR61" s="180"/>
      <c r="FS61" s="180"/>
      <c r="FT61" s="180"/>
      <c r="FU61" s="180"/>
      <c r="FV61" s="180"/>
      <c r="FW61" s="180"/>
      <c r="FX61" s="180"/>
      <c r="FY61" s="180"/>
      <c r="FZ61" s="180"/>
      <c r="GA61" s="180"/>
      <c r="GB61" s="180"/>
      <c r="GC61" s="180"/>
      <c r="GD61" s="180"/>
      <c r="GE61" s="180"/>
      <c r="GF61" s="180"/>
      <c r="GG61" s="180"/>
      <c r="GH61" s="180"/>
      <c r="GI61" s="180"/>
      <c r="GJ61" s="180"/>
      <c r="GK61" s="180"/>
      <c r="GL61" s="180"/>
      <c r="GM61" s="180"/>
      <c r="GN61" s="180"/>
      <c r="GO61" s="180"/>
      <c r="GP61" s="180"/>
      <c r="GQ61" s="180"/>
      <c r="GR61" s="180"/>
      <c r="GS61" s="180"/>
      <c r="GT61" s="180"/>
      <c r="GU61" s="180"/>
      <c r="GV61" s="180"/>
      <c r="GW61" s="180"/>
      <c r="GX61" s="180"/>
      <c r="GY61" s="180"/>
      <c r="GZ61" s="180"/>
      <c r="HA61" s="180"/>
      <c r="HB61" s="180"/>
      <c r="HC61" s="180"/>
      <c r="HD61" s="180"/>
      <c r="HE61" s="180"/>
      <c r="HF61" s="180"/>
      <c r="HG61" s="180"/>
      <c r="HH61" s="180"/>
      <c r="HI61" s="180"/>
      <c r="HJ61" s="180"/>
      <c r="HK61" s="180"/>
      <c r="HL61" s="180"/>
      <c r="HM61" s="180"/>
      <c r="HN61" s="180"/>
      <c r="HO61" s="180"/>
      <c r="HP61" s="180"/>
      <c r="HQ61" s="180"/>
      <c r="HR61" s="180"/>
      <c r="HS61" s="180"/>
      <c r="HT61" s="180"/>
      <c r="HU61" s="180"/>
      <c r="HV61" s="180"/>
      <c r="HW61" s="180"/>
      <c r="HX61" s="180"/>
      <c r="HY61" s="180"/>
      <c r="HZ61" s="180"/>
      <c r="IA61" s="180"/>
      <c r="IB61" s="180"/>
      <c r="IC61" s="180"/>
      <c r="ID61" s="180"/>
      <c r="IE61" s="180"/>
      <c r="IF61" s="180"/>
      <c r="IG61" s="180"/>
      <c r="IH61" s="180"/>
      <c r="II61" s="180"/>
      <c r="IJ61" s="180"/>
      <c r="IK61" s="180"/>
      <c r="IL61" s="180"/>
      <c r="IM61" s="180"/>
      <c r="IN61" s="180"/>
      <c r="IO61" s="180"/>
      <c r="IP61" s="180"/>
      <c r="IQ61" s="180"/>
      <c r="IR61" s="180"/>
      <c r="IS61" s="180"/>
      <c r="IT61" s="180"/>
      <c r="IU61" s="180"/>
      <c r="IV61" s="180"/>
      <c r="IW61" s="180"/>
      <c r="IX61" s="180"/>
      <c r="IY61" s="180"/>
      <c r="IZ61" s="180"/>
      <c r="JA61" s="180"/>
      <c r="JB61" s="180"/>
      <c r="JC61" s="180"/>
      <c r="JD61" s="180"/>
      <c r="JE61" s="180"/>
      <c r="JF61" s="180"/>
      <c r="JG61" s="180"/>
      <c r="JH61" s="180"/>
      <c r="JI61" s="180"/>
      <c r="JJ61" s="180"/>
      <c r="JK61" s="180"/>
      <c r="JL61" s="180"/>
    </row>
    <row r="62" spans="1:272" s="181" customFormat="1" ht="17">
      <c r="A62" s="272" t="s">
        <v>148</v>
      </c>
      <c r="B62" s="261"/>
      <c r="C62" s="261">
        <f>O62/12</f>
        <v>828.27019999999993</v>
      </c>
      <c r="D62" s="261">
        <f t="shared" ref="D62:N62" si="96">C62</f>
        <v>828.27019999999993</v>
      </c>
      <c r="E62" s="261">
        <f t="shared" si="96"/>
        <v>828.27019999999993</v>
      </c>
      <c r="F62" s="261">
        <f t="shared" si="96"/>
        <v>828.27019999999993</v>
      </c>
      <c r="G62" s="261">
        <f t="shared" si="96"/>
        <v>828.27019999999993</v>
      </c>
      <c r="H62" s="261">
        <f t="shared" si="96"/>
        <v>828.27019999999993</v>
      </c>
      <c r="I62" s="261">
        <f t="shared" si="96"/>
        <v>828.27019999999993</v>
      </c>
      <c r="J62" s="261">
        <f t="shared" si="96"/>
        <v>828.27019999999993</v>
      </c>
      <c r="K62" s="261">
        <f t="shared" si="96"/>
        <v>828.27019999999993</v>
      </c>
      <c r="L62" s="261">
        <f t="shared" si="96"/>
        <v>828.27019999999993</v>
      </c>
      <c r="M62" s="261">
        <f t="shared" si="96"/>
        <v>828.27019999999993</v>
      </c>
      <c r="N62" s="261">
        <f t="shared" si="96"/>
        <v>828.27019999999993</v>
      </c>
      <c r="O62" s="261">
        <f>(O22)*0.02</f>
        <v>9939.2423999999992</v>
      </c>
      <c r="P62" s="211"/>
      <c r="Q62" s="292" t="str">
        <f t="shared" si="56"/>
        <v xml:space="preserve">Advertising and Lead Generation </v>
      </c>
      <c r="R62" s="269">
        <f>AD62/12</f>
        <v>1120.546</v>
      </c>
      <c r="S62" s="267">
        <f t="shared" ref="S62:AC62" si="97">R62</f>
        <v>1120.546</v>
      </c>
      <c r="T62" s="267">
        <f t="shared" si="97"/>
        <v>1120.546</v>
      </c>
      <c r="U62" s="267">
        <f t="shared" si="97"/>
        <v>1120.546</v>
      </c>
      <c r="V62" s="267">
        <f t="shared" si="97"/>
        <v>1120.546</v>
      </c>
      <c r="W62" s="267">
        <f t="shared" si="97"/>
        <v>1120.546</v>
      </c>
      <c r="X62" s="267">
        <f t="shared" si="97"/>
        <v>1120.546</v>
      </c>
      <c r="Y62" s="267">
        <f t="shared" si="97"/>
        <v>1120.546</v>
      </c>
      <c r="Z62" s="267">
        <f t="shared" si="97"/>
        <v>1120.546</v>
      </c>
      <c r="AA62" s="267">
        <f t="shared" si="97"/>
        <v>1120.546</v>
      </c>
      <c r="AB62" s="267">
        <f t="shared" si="97"/>
        <v>1120.546</v>
      </c>
      <c r="AC62" s="267">
        <f t="shared" si="97"/>
        <v>1120.546</v>
      </c>
      <c r="AD62" s="261">
        <f>(AD22)*0.01</f>
        <v>13446.552000000001</v>
      </c>
      <c r="AE62" s="212"/>
      <c r="AF62" s="292" t="str">
        <f t="shared" si="90"/>
        <v xml:space="preserve">Advertising and Lead Generation </v>
      </c>
      <c r="AG62" s="266">
        <f>AS62/12</f>
        <v>1781.5405450000001</v>
      </c>
      <c r="AH62" s="267">
        <f t="shared" ref="AH62:AQ62" si="98">AG62</f>
        <v>1781.5405450000001</v>
      </c>
      <c r="AI62" s="267">
        <f t="shared" si="98"/>
        <v>1781.5405450000001</v>
      </c>
      <c r="AJ62" s="267">
        <f t="shared" si="98"/>
        <v>1781.5405450000001</v>
      </c>
      <c r="AK62" s="267">
        <f t="shared" si="98"/>
        <v>1781.5405450000001</v>
      </c>
      <c r="AL62" s="267">
        <f t="shared" si="98"/>
        <v>1781.5405450000001</v>
      </c>
      <c r="AM62" s="267">
        <f t="shared" si="98"/>
        <v>1781.5405450000001</v>
      </c>
      <c r="AN62" s="267">
        <f t="shared" si="98"/>
        <v>1781.5405450000001</v>
      </c>
      <c r="AO62" s="267">
        <f t="shared" si="98"/>
        <v>1781.5405450000001</v>
      </c>
      <c r="AP62" s="267">
        <f t="shared" si="98"/>
        <v>1781.5405450000001</v>
      </c>
      <c r="AQ62" s="267">
        <f t="shared" si="98"/>
        <v>1781.5405450000001</v>
      </c>
      <c r="AR62" s="267">
        <f>AB62</f>
        <v>1120.546</v>
      </c>
      <c r="AS62" s="261">
        <f>(AS22)*0.01</f>
        <v>21378.486540000002</v>
      </c>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c r="CQ62" s="166"/>
      <c r="CR62" s="166"/>
      <c r="CS62" s="166"/>
      <c r="CT62" s="166"/>
      <c r="CU62" s="166"/>
      <c r="CV62" s="166"/>
      <c r="CW62" s="166"/>
      <c r="CX62" s="166"/>
      <c r="CY62" s="166"/>
      <c r="CZ62" s="166"/>
      <c r="DA62" s="166"/>
      <c r="DB62" s="166"/>
      <c r="DC62" s="166"/>
      <c r="DD62" s="166"/>
      <c r="DE62" s="166"/>
      <c r="DF62" s="166"/>
      <c r="DG62" s="166"/>
      <c r="DH62" s="166"/>
      <c r="DI62" s="166"/>
      <c r="DJ62" s="166"/>
      <c r="DK62" s="166"/>
      <c r="DL62" s="166"/>
      <c r="DM62" s="166"/>
      <c r="DN62" s="166"/>
      <c r="DO62" s="166"/>
      <c r="DP62" s="166"/>
      <c r="DQ62" s="166"/>
      <c r="DR62" s="166"/>
      <c r="DS62" s="166"/>
      <c r="DT62" s="166"/>
      <c r="DU62" s="166"/>
      <c r="DV62" s="166"/>
      <c r="DW62" s="166"/>
      <c r="DX62" s="166"/>
      <c r="DY62" s="166"/>
      <c r="DZ62" s="166"/>
      <c r="EA62" s="166"/>
      <c r="EB62" s="166"/>
      <c r="EC62" s="166"/>
      <c r="ED62" s="166"/>
      <c r="EE62" s="166"/>
      <c r="EF62" s="166"/>
      <c r="EG62" s="166"/>
      <c r="EH62" s="166"/>
      <c r="EI62" s="166"/>
      <c r="EJ62" s="166"/>
      <c r="EK62" s="166"/>
      <c r="EL62" s="166"/>
      <c r="EM62" s="166"/>
      <c r="EN62" s="166"/>
      <c r="EO62" s="166"/>
      <c r="EP62" s="166"/>
      <c r="EQ62" s="166"/>
      <c r="ER62" s="166"/>
      <c r="ES62" s="166"/>
      <c r="ET62" s="166"/>
      <c r="EU62" s="166"/>
      <c r="EV62" s="166"/>
      <c r="EW62" s="166"/>
      <c r="EX62" s="166"/>
      <c r="EY62" s="180"/>
      <c r="EZ62" s="180"/>
      <c r="FA62" s="180"/>
      <c r="FB62" s="180"/>
      <c r="FC62" s="180"/>
      <c r="FD62" s="180"/>
      <c r="FE62" s="180"/>
      <c r="FF62" s="180"/>
      <c r="FG62" s="180"/>
      <c r="FH62" s="180"/>
      <c r="FI62" s="180"/>
      <c r="FJ62" s="180"/>
      <c r="FK62" s="180"/>
      <c r="FL62" s="180"/>
      <c r="FM62" s="180"/>
      <c r="FN62" s="180"/>
      <c r="FO62" s="180"/>
      <c r="FP62" s="180"/>
      <c r="FQ62" s="180"/>
      <c r="FR62" s="180"/>
      <c r="FS62" s="180"/>
      <c r="FT62" s="180"/>
      <c r="FU62" s="180"/>
      <c r="FV62" s="180"/>
      <c r="FW62" s="180"/>
      <c r="FX62" s="180"/>
      <c r="FY62" s="180"/>
      <c r="FZ62" s="180"/>
      <c r="GA62" s="180"/>
      <c r="GB62" s="180"/>
      <c r="GC62" s="180"/>
      <c r="GD62" s="180"/>
      <c r="GE62" s="180"/>
      <c r="GF62" s="180"/>
      <c r="GG62" s="180"/>
      <c r="GH62" s="180"/>
      <c r="GI62" s="180"/>
      <c r="GJ62" s="180"/>
      <c r="GK62" s="180"/>
      <c r="GL62" s="180"/>
      <c r="GM62" s="180"/>
      <c r="GN62" s="180"/>
      <c r="GO62" s="180"/>
      <c r="GP62" s="180"/>
      <c r="GQ62" s="180"/>
      <c r="GR62" s="180"/>
      <c r="GS62" s="180"/>
      <c r="GT62" s="180"/>
      <c r="GU62" s="180"/>
      <c r="GV62" s="180"/>
      <c r="GW62" s="180"/>
      <c r="GX62" s="180"/>
      <c r="GY62" s="180"/>
      <c r="GZ62" s="180"/>
      <c r="HA62" s="180"/>
      <c r="HB62" s="180"/>
      <c r="HC62" s="180"/>
      <c r="HD62" s="180"/>
      <c r="HE62" s="180"/>
      <c r="HF62" s="180"/>
      <c r="HG62" s="180"/>
      <c r="HH62" s="180"/>
      <c r="HI62" s="180"/>
      <c r="HJ62" s="180"/>
      <c r="HK62" s="180"/>
      <c r="HL62" s="180"/>
      <c r="HM62" s="180"/>
      <c r="HN62" s="180"/>
      <c r="HO62" s="180"/>
      <c r="HP62" s="180"/>
      <c r="HQ62" s="180"/>
      <c r="HR62" s="180"/>
      <c r="HS62" s="180"/>
      <c r="HT62" s="180"/>
      <c r="HU62" s="180"/>
      <c r="HV62" s="180"/>
      <c r="HW62" s="180"/>
      <c r="HX62" s="180"/>
      <c r="HY62" s="180"/>
      <c r="HZ62" s="180"/>
      <c r="IA62" s="180"/>
      <c r="IB62" s="180"/>
      <c r="IC62" s="180"/>
      <c r="ID62" s="180"/>
      <c r="IE62" s="180"/>
      <c r="IF62" s="180"/>
      <c r="IG62" s="180"/>
      <c r="IH62" s="180"/>
      <c r="II62" s="180"/>
      <c r="IJ62" s="180"/>
      <c r="IK62" s="180"/>
      <c r="IL62" s="180"/>
      <c r="IM62" s="180"/>
      <c r="IN62" s="180"/>
      <c r="IO62" s="180"/>
      <c r="IP62" s="180"/>
      <c r="IQ62" s="180"/>
      <c r="IR62" s="180"/>
      <c r="IS62" s="180"/>
      <c r="IT62" s="180"/>
      <c r="IU62" s="180"/>
      <c r="IV62" s="180"/>
      <c r="IW62" s="180"/>
      <c r="IX62" s="180"/>
      <c r="IY62" s="180"/>
      <c r="IZ62" s="180"/>
      <c r="JA62" s="180"/>
      <c r="JB62" s="180"/>
      <c r="JC62" s="180"/>
      <c r="JD62" s="180"/>
      <c r="JE62" s="180"/>
      <c r="JF62" s="180"/>
      <c r="JG62" s="180"/>
      <c r="JH62" s="180"/>
      <c r="JI62" s="180"/>
      <c r="JJ62" s="180"/>
      <c r="JK62" s="180"/>
      <c r="JL62" s="180"/>
    </row>
    <row r="63" spans="1:272" s="212" customFormat="1" ht="17">
      <c r="A63" s="272" t="s">
        <v>154</v>
      </c>
      <c r="B63" s="261"/>
      <c r="C63" s="261">
        <f t="shared" ref="C63:O63" si="99">SUM(C58:C62)</f>
        <v>1588.2701999999999</v>
      </c>
      <c r="D63" s="261">
        <f t="shared" si="99"/>
        <v>1198.2701999999999</v>
      </c>
      <c r="E63" s="261">
        <f t="shared" si="99"/>
        <v>1198.2701999999999</v>
      </c>
      <c r="F63" s="261">
        <f t="shared" si="99"/>
        <v>1198.2701999999999</v>
      </c>
      <c r="G63" s="261">
        <f t="shared" si="99"/>
        <v>1198.2701999999999</v>
      </c>
      <c r="H63" s="261">
        <f t="shared" si="99"/>
        <v>1198.2701999999999</v>
      </c>
      <c r="I63" s="261">
        <f t="shared" si="99"/>
        <v>1198.2701999999999</v>
      </c>
      <c r="J63" s="261">
        <f t="shared" si="99"/>
        <v>1198.2701999999999</v>
      </c>
      <c r="K63" s="261">
        <f t="shared" si="99"/>
        <v>1198.2701999999999</v>
      </c>
      <c r="L63" s="261">
        <f t="shared" si="99"/>
        <v>1198.2701999999999</v>
      </c>
      <c r="M63" s="261">
        <f t="shared" si="99"/>
        <v>1198.2701999999999</v>
      </c>
      <c r="N63" s="261">
        <f t="shared" si="99"/>
        <v>1198.2701999999999</v>
      </c>
      <c r="O63" s="261">
        <f t="shared" si="99"/>
        <v>14769.242399999999</v>
      </c>
      <c r="P63" s="211"/>
      <c r="Q63" s="292" t="str">
        <f t="shared" si="56"/>
        <v>Total Overheads</v>
      </c>
      <c r="R63" s="261">
        <f t="shared" ref="R63:AD63" si="100">SUM(R58:R62)</f>
        <v>1501.6460000000002</v>
      </c>
      <c r="S63" s="261">
        <f t="shared" si="100"/>
        <v>1501.6460000000002</v>
      </c>
      <c r="T63" s="261">
        <f t="shared" si="100"/>
        <v>1501.6460000000002</v>
      </c>
      <c r="U63" s="261">
        <f t="shared" si="100"/>
        <v>1501.6460000000002</v>
      </c>
      <c r="V63" s="261">
        <f t="shared" si="100"/>
        <v>1501.6460000000002</v>
      </c>
      <c r="W63" s="261">
        <f t="shared" si="100"/>
        <v>1501.6460000000002</v>
      </c>
      <c r="X63" s="261">
        <f t="shared" si="100"/>
        <v>1501.6460000000002</v>
      </c>
      <c r="Y63" s="261">
        <f t="shared" si="100"/>
        <v>1501.6460000000002</v>
      </c>
      <c r="Z63" s="261">
        <f t="shared" si="100"/>
        <v>1501.6460000000002</v>
      </c>
      <c r="AA63" s="261">
        <f t="shared" si="100"/>
        <v>1501.6460000000002</v>
      </c>
      <c r="AB63" s="261">
        <f t="shared" si="100"/>
        <v>1501.6460000000002</v>
      </c>
      <c r="AC63" s="261">
        <f t="shared" si="100"/>
        <v>1501.6460000000002</v>
      </c>
      <c r="AD63" s="261">
        <f t="shared" si="100"/>
        <v>18019.752</v>
      </c>
      <c r="AF63" s="292" t="str">
        <f t="shared" si="90"/>
        <v>Total Overheads</v>
      </c>
      <c r="AG63" s="268">
        <f t="shared" ref="AG63:AS63" si="101">SUM(AG58:AG62)</f>
        <v>2174.0735450000002</v>
      </c>
      <c r="AH63" s="261">
        <f t="shared" si="101"/>
        <v>2174.0735450000002</v>
      </c>
      <c r="AI63" s="261">
        <f t="shared" si="101"/>
        <v>2174.0735450000002</v>
      </c>
      <c r="AJ63" s="261">
        <f t="shared" si="101"/>
        <v>2174.0735450000002</v>
      </c>
      <c r="AK63" s="261">
        <f t="shared" si="101"/>
        <v>2174.0735450000002</v>
      </c>
      <c r="AL63" s="261">
        <f t="shared" si="101"/>
        <v>2174.0735450000002</v>
      </c>
      <c r="AM63" s="261">
        <f t="shared" si="101"/>
        <v>2174.0735450000002</v>
      </c>
      <c r="AN63" s="261">
        <f t="shared" si="101"/>
        <v>2174.0735450000002</v>
      </c>
      <c r="AO63" s="261">
        <f t="shared" si="101"/>
        <v>2174.0735450000002</v>
      </c>
      <c r="AP63" s="261">
        <f t="shared" si="101"/>
        <v>2174.0735450000002</v>
      </c>
      <c r="AQ63" s="261">
        <f t="shared" si="101"/>
        <v>2174.0735450000002</v>
      </c>
      <c r="AR63" s="261">
        <f t="shared" si="101"/>
        <v>1513.0790000000002</v>
      </c>
      <c r="AS63" s="261">
        <f t="shared" si="101"/>
        <v>26088.882540000002</v>
      </c>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c r="BR63" s="166"/>
      <c r="BS63" s="166"/>
      <c r="BT63" s="166"/>
      <c r="BU63" s="166"/>
      <c r="BV63" s="166"/>
      <c r="BW63" s="166"/>
      <c r="BX63" s="166"/>
      <c r="BY63" s="166"/>
      <c r="BZ63" s="166"/>
      <c r="CA63" s="166"/>
      <c r="CB63" s="166"/>
      <c r="CC63" s="166"/>
      <c r="CD63" s="166"/>
      <c r="CE63" s="166"/>
      <c r="CF63" s="166"/>
      <c r="CG63" s="166"/>
      <c r="CH63" s="166"/>
      <c r="CI63" s="166"/>
      <c r="CJ63" s="166"/>
      <c r="CK63" s="166"/>
      <c r="CL63" s="166"/>
      <c r="CM63" s="166"/>
      <c r="CN63" s="166"/>
      <c r="CO63" s="166"/>
      <c r="CP63" s="166"/>
      <c r="CQ63" s="166"/>
      <c r="CR63" s="166"/>
      <c r="CS63" s="166"/>
      <c r="CT63" s="166"/>
      <c r="CU63" s="166"/>
      <c r="CV63" s="166"/>
      <c r="CW63" s="166"/>
      <c r="CX63" s="166"/>
      <c r="CY63" s="166"/>
      <c r="CZ63" s="166"/>
      <c r="DA63" s="166"/>
      <c r="DB63" s="166"/>
      <c r="DC63" s="166"/>
      <c r="DD63" s="166"/>
      <c r="DE63" s="166"/>
      <c r="DF63" s="166"/>
      <c r="DG63" s="166"/>
      <c r="DH63" s="166"/>
      <c r="DI63" s="166"/>
      <c r="DJ63" s="166"/>
      <c r="DK63" s="166"/>
      <c r="DL63" s="166"/>
      <c r="DM63" s="166"/>
      <c r="DN63" s="166"/>
      <c r="DO63" s="166"/>
      <c r="DP63" s="166"/>
      <c r="DQ63" s="166"/>
      <c r="DR63" s="166"/>
      <c r="DS63" s="166"/>
      <c r="DT63" s="166"/>
      <c r="DU63" s="166"/>
      <c r="DV63" s="166"/>
      <c r="DW63" s="166"/>
      <c r="DX63" s="166"/>
      <c r="DY63" s="166"/>
      <c r="DZ63" s="166"/>
      <c r="EA63" s="166"/>
      <c r="EB63" s="166"/>
      <c r="EC63" s="166"/>
      <c r="ED63" s="166"/>
      <c r="EE63" s="166"/>
      <c r="EF63" s="166"/>
      <c r="EG63" s="166"/>
      <c r="EH63" s="166"/>
      <c r="EI63" s="166"/>
      <c r="EJ63" s="166"/>
      <c r="EK63" s="166"/>
      <c r="EL63" s="166"/>
      <c r="EM63" s="166"/>
      <c r="EN63" s="166"/>
      <c r="EO63" s="166"/>
      <c r="EP63" s="166"/>
      <c r="EQ63" s="166"/>
      <c r="ER63" s="166"/>
      <c r="ES63" s="166"/>
      <c r="ET63" s="166"/>
      <c r="EU63" s="166"/>
      <c r="EV63" s="166"/>
      <c r="EW63" s="166"/>
      <c r="EX63" s="166"/>
      <c r="EY63" s="166"/>
      <c r="EZ63" s="166"/>
      <c r="FA63" s="166"/>
      <c r="FB63" s="166"/>
      <c r="FC63" s="166"/>
      <c r="FD63" s="166"/>
      <c r="FE63" s="166"/>
      <c r="FF63" s="166"/>
      <c r="FG63" s="166"/>
      <c r="FH63" s="166"/>
      <c r="FI63" s="166"/>
      <c r="FJ63" s="166"/>
      <c r="FK63" s="166"/>
      <c r="FL63" s="166"/>
      <c r="FM63" s="166"/>
      <c r="FN63" s="166"/>
      <c r="FO63" s="166"/>
      <c r="FP63" s="166"/>
      <c r="FQ63" s="166"/>
      <c r="FR63" s="166"/>
      <c r="FS63" s="166"/>
      <c r="FT63" s="166"/>
      <c r="FU63" s="166"/>
      <c r="FV63" s="166"/>
      <c r="FW63" s="166"/>
      <c r="FX63" s="166"/>
      <c r="FY63" s="166"/>
      <c r="FZ63" s="166"/>
      <c r="GA63" s="166"/>
      <c r="GB63" s="166"/>
      <c r="GC63" s="166"/>
      <c r="GD63" s="166"/>
      <c r="GE63" s="166"/>
      <c r="GF63" s="166"/>
      <c r="GG63" s="166"/>
      <c r="GH63" s="166"/>
      <c r="GI63" s="166"/>
      <c r="GJ63" s="166"/>
      <c r="GK63" s="166"/>
      <c r="GL63" s="166"/>
      <c r="GM63" s="166"/>
      <c r="GN63" s="166"/>
      <c r="GO63" s="166"/>
      <c r="GP63" s="166"/>
      <c r="GQ63" s="166"/>
      <c r="GR63" s="166"/>
      <c r="GS63" s="166"/>
      <c r="GT63" s="166"/>
      <c r="GU63" s="166"/>
      <c r="GV63" s="166"/>
      <c r="GW63" s="166"/>
      <c r="GX63" s="166"/>
      <c r="GY63" s="166"/>
      <c r="GZ63" s="166"/>
      <c r="HA63" s="166"/>
      <c r="HB63" s="166"/>
      <c r="HC63" s="166"/>
      <c r="HD63" s="166"/>
      <c r="HE63" s="166"/>
      <c r="HF63" s="166"/>
      <c r="HG63" s="166"/>
      <c r="HH63" s="166"/>
      <c r="HI63" s="166"/>
      <c r="HJ63" s="166"/>
      <c r="HK63" s="166"/>
      <c r="HL63" s="166"/>
      <c r="HM63" s="166"/>
      <c r="HN63" s="166"/>
      <c r="HO63" s="166"/>
      <c r="HP63" s="166"/>
      <c r="HQ63" s="166"/>
      <c r="HR63" s="166"/>
      <c r="HS63" s="166"/>
      <c r="HT63" s="166"/>
      <c r="HU63" s="166"/>
      <c r="HV63" s="166"/>
      <c r="HW63" s="166"/>
      <c r="HX63" s="166"/>
      <c r="HY63" s="166"/>
      <c r="HZ63" s="166"/>
      <c r="IA63" s="166"/>
      <c r="IB63" s="166"/>
      <c r="IC63" s="166"/>
      <c r="ID63" s="166"/>
      <c r="IE63" s="166"/>
      <c r="IF63" s="166"/>
      <c r="IG63" s="166"/>
      <c r="IH63" s="166"/>
      <c r="II63" s="166"/>
      <c r="IJ63" s="166"/>
      <c r="IK63" s="166"/>
      <c r="IL63" s="166"/>
      <c r="IM63" s="166"/>
      <c r="IN63" s="166"/>
      <c r="IO63" s="166"/>
      <c r="IP63" s="166"/>
      <c r="IQ63" s="166"/>
      <c r="IR63" s="166"/>
      <c r="IS63" s="166"/>
      <c r="IT63" s="166"/>
      <c r="IU63" s="166"/>
      <c r="IV63" s="166"/>
      <c r="IW63" s="166"/>
      <c r="IX63" s="166"/>
      <c r="IY63" s="166"/>
      <c r="IZ63" s="166"/>
      <c r="JA63" s="166"/>
      <c r="JB63" s="166"/>
      <c r="JC63" s="166"/>
      <c r="JD63" s="166"/>
      <c r="JE63" s="166"/>
      <c r="JF63" s="166"/>
      <c r="JG63" s="166"/>
      <c r="JH63" s="166"/>
      <c r="JI63" s="166"/>
      <c r="JJ63" s="166"/>
      <c r="JK63" s="166"/>
      <c r="JL63" s="166"/>
    </row>
    <row r="64" spans="1:272" s="168" customFormat="1">
      <c r="A64" s="169"/>
      <c r="B64" s="170"/>
      <c r="C64" s="170"/>
      <c r="D64" s="170"/>
      <c r="E64" s="170"/>
      <c r="F64" s="170"/>
      <c r="G64" s="170"/>
      <c r="H64" s="170"/>
      <c r="I64" s="170"/>
      <c r="J64" s="170"/>
      <c r="K64" s="170"/>
      <c r="L64" s="170"/>
      <c r="M64" s="170"/>
      <c r="N64" s="170"/>
      <c r="O64" s="236"/>
      <c r="P64" s="211"/>
      <c r="Q64" s="294"/>
      <c r="R64" s="236"/>
      <c r="S64" s="170"/>
      <c r="T64" s="170"/>
      <c r="U64" s="170"/>
      <c r="V64" s="170"/>
      <c r="W64" s="170"/>
      <c r="X64" s="170"/>
      <c r="Y64" s="170"/>
      <c r="Z64" s="170"/>
      <c r="AA64" s="170"/>
      <c r="AB64" s="170"/>
      <c r="AC64" s="170"/>
      <c r="AD64" s="170"/>
      <c r="AE64" s="212"/>
      <c r="AF64" s="295"/>
      <c r="AG64" s="170"/>
      <c r="AH64" s="170"/>
      <c r="AI64" s="170"/>
      <c r="AJ64" s="170"/>
      <c r="AK64" s="170"/>
      <c r="AL64" s="170"/>
      <c r="AM64" s="170"/>
      <c r="AN64" s="170"/>
      <c r="AO64" s="170"/>
      <c r="AP64" s="170"/>
      <c r="AQ64" s="170"/>
      <c r="AR64" s="170"/>
      <c r="AS64" s="170"/>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66"/>
      <c r="BV64" s="166"/>
      <c r="BW64" s="166"/>
      <c r="BX64" s="166"/>
      <c r="BY64" s="166"/>
      <c r="BZ64" s="166"/>
      <c r="CA64" s="166"/>
      <c r="CB64" s="166"/>
      <c r="CC64" s="166"/>
      <c r="CD64" s="166"/>
      <c r="CE64" s="166"/>
      <c r="CF64" s="166"/>
      <c r="CG64" s="166"/>
      <c r="CH64" s="166"/>
      <c r="CI64" s="166"/>
      <c r="CJ64" s="166"/>
      <c r="CK64" s="166"/>
      <c r="CL64" s="166"/>
      <c r="CM64" s="166"/>
      <c r="CN64" s="166"/>
      <c r="CO64" s="166"/>
      <c r="CP64" s="166"/>
      <c r="CQ64" s="166"/>
      <c r="CR64" s="166"/>
      <c r="CS64" s="166"/>
      <c r="CT64" s="166"/>
      <c r="CU64" s="166"/>
      <c r="CV64" s="166"/>
      <c r="CW64" s="166"/>
      <c r="CX64" s="166"/>
      <c r="CY64" s="166"/>
      <c r="CZ64" s="166"/>
      <c r="DA64" s="166"/>
      <c r="DB64" s="166"/>
      <c r="DC64" s="166"/>
      <c r="DD64" s="166"/>
      <c r="DE64" s="166"/>
      <c r="DF64" s="166"/>
      <c r="DG64" s="166"/>
      <c r="DH64" s="166"/>
      <c r="DI64" s="166"/>
      <c r="DJ64" s="166"/>
      <c r="DK64" s="166"/>
      <c r="DL64" s="166"/>
      <c r="DM64" s="166"/>
      <c r="DN64" s="166"/>
      <c r="DO64" s="166"/>
      <c r="DP64" s="166"/>
      <c r="DQ64" s="166"/>
      <c r="DR64" s="166"/>
      <c r="DS64" s="166"/>
      <c r="DT64" s="166"/>
      <c r="DU64" s="166"/>
      <c r="DV64" s="166"/>
      <c r="DW64" s="166"/>
      <c r="DX64" s="166"/>
      <c r="DY64" s="166"/>
      <c r="DZ64" s="166"/>
      <c r="EA64" s="166"/>
      <c r="EB64" s="166"/>
      <c r="EC64" s="166"/>
      <c r="ED64" s="166"/>
      <c r="EE64" s="166"/>
      <c r="EF64" s="166"/>
      <c r="EG64" s="166"/>
      <c r="EH64" s="166"/>
      <c r="EI64" s="166"/>
      <c r="EJ64" s="166"/>
      <c r="EK64" s="166"/>
      <c r="EL64" s="166"/>
      <c r="EM64" s="166"/>
      <c r="EN64" s="166"/>
      <c r="EO64" s="166"/>
      <c r="EP64" s="166"/>
      <c r="EQ64" s="166"/>
      <c r="ER64" s="166"/>
      <c r="ES64" s="166"/>
      <c r="ET64" s="166"/>
      <c r="EU64" s="166"/>
      <c r="EV64" s="166"/>
      <c r="EW64" s="166"/>
      <c r="EX64" s="166"/>
      <c r="EY64" s="167"/>
      <c r="EZ64" s="167"/>
      <c r="FA64" s="167"/>
      <c r="FB64" s="167"/>
      <c r="FC64" s="167"/>
      <c r="FD64" s="167"/>
      <c r="FE64" s="167"/>
      <c r="FF64" s="167"/>
      <c r="FG64" s="167"/>
      <c r="FH64" s="167"/>
      <c r="FI64" s="167"/>
      <c r="FJ64" s="167"/>
      <c r="FK64" s="167"/>
      <c r="FL64" s="167"/>
      <c r="FM64" s="167"/>
      <c r="FN64" s="167"/>
      <c r="FO64" s="167"/>
      <c r="FP64" s="167"/>
      <c r="FQ64" s="167"/>
      <c r="FR64" s="167"/>
      <c r="FS64" s="167"/>
      <c r="FT64" s="167"/>
      <c r="FU64" s="167"/>
      <c r="FV64" s="167"/>
      <c r="FW64" s="167"/>
      <c r="FX64" s="167"/>
      <c r="FY64" s="167"/>
      <c r="FZ64" s="167"/>
      <c r="GA64" s="167"/>
      <c r="GB64" s="167"/>
      <c r="GC64" s="167"/>
      <c r="GD64" s="167"/>
      <c r="GE64" s="167"/>
      <c r="GF64" s="167"/>
      <c r="GG64" s="167"/>
      <c r="GH64" s="167"/>
      <c r="GI64" s="167"/>
      <c r="GJ64" s="167"/>
      <c r="GK64" s="167"/>
      <c r="GL64" s="167"/>
      <c r="GM64" s="167"/>
      <c r="GN64" s="167"/>
      <c r="GO64" s="167"/>
      <c r="GP64" s="167"/>
      <c r="GQ64" s="167"/>
      <c r="GR64" s="167"/>
      <c r="GS64" s="167"/>
      <c r="GT64" s="167"/>
      <c r="GU64" s="167"/>
      <c r="GV64" s="167"/>
      <c r="GW64" s="167"/>
      <c r="GX64" s="167"/>
      <c r="GY64" s="167"/>
      <c r="GZ64" s="167"/>
      <c r="HA64" s="167"/>
      <c r="HB64" s="167"/>
      <c r="HC64" s="167"/>
      <c r="HD64" s="167"/>
      <c r="HE64" s="167"/>
      <c r="HF64" s="167"/>
      <c r="HG64" s="167"/>
      <c r="HH64" s="167"/>
      <c r="HI64" s="167"/>
      <c r="HJ64" s="167"/>
      <c r="HK64" s="167"/>
      <c r="HL64" s="167"/>
      <c r="HM64" s="167"/>
      <c r="HN64" s="167"/>
      <c r="HO64" s="167"/>
      <c r="HP64" s="167"/>
      <c r="HQ64" s="167"/>
      <c r="HR64" s="167"/>
      <c r="HS64" s="167"/>
      <c r="HT64" s="167"/>
      <c r="HU64" s="167"/>
      <c r="HV64" s="167"/>
      <c r="HW64" s="167"/>
      <c r="HX64" s="167"/>
      <c r="HY64" s="167"/>
      <c r="HZ64" s="167"/>
      <c r="IA64" s="167"/>
      <c r="IB64" s="167"/>
      <c r="IC64" s="167"/>
      <c r="ID64" s="167"/>
      <c r="IE64" s="167"/>
      <c r="IF64" s="167"/>
      <c r="IG64" s="167"/>
      <c r="IH64" s="167"/>
      <c r="II64" s="167"/>
      <c r="IJ64" s="167"/>
      <c r="IK64" s="167"/>
      <c r="IL64" s="167"/>
      <c r="IM64" s="167"/>
      <c r="IN64" s="167"/>
      <c r="IO64" s="167"/>
      <c r="IP64" s="167"/>
      <c r="IQ64" s="167"/>
      <c r="IR64" s="167"/>
      <c r="IS64" s="167"/>
      <c r="IT64" s="167"/>
      <c r="IU64" s="167"/>
      <c r="IV64" s="167"/>
      <c r="IW64" s="167"/>
      <c r="IX64" s="167"/>
      <c r="IY64" s="167"/>
      <c r="IZ64" s="167"/>
      <c r="JA64" s="167"/>
      <c r="JB64" s="167"/>
      <c r="JC64" s="167"/>
      <c r="JD64" s="167"/>
      <c r="JE64" s="167"/>
      <c r="JF64" s="167"/>
      <c r="JG64" s="167"/>
      <c r="JH64" s="167"/>
      <c r="JI64" s="167"/>
      <c r="JJ64" s="167"/>
      <c r="JK64" s="167"/>
      <c r="JL64" s="167"/>
    </row>
    <row r="65" spans="1:272" s="179" customFormat="1" ht="17">
      <c r="A65" s="182" t="s">
        <v>130</v>
      </c>
      <c r="B65" s="177">
        <f>B55+B63</f>
        <v>0</v>
      </c>
      <c r="C65" s="177">
        <f t="shared" ref="C65:O65" si="102">C63+C55+C41</f>
        <v>11162.6852</v>
      </c>
      <c r="D65" s="177">
        <f t="shared" si="102"/>
        <v>14792.700200000003</v>
      </c>
      <c r="E65" s="177">
        <f t="shared" si="102"/>
        <v>19149.410199999998</v>
      </c>
      <c r="F65" s="177">
        <f t="shared" si="102"/>
        <v>23115.120199999998</v>
      </c>
      <c r="G65" s="177">
        <f t="shared" si="102"/>
        <v>27471.8302</v>
      </c>
      <c r="H65" s="177">
        <f t="shared" si="102"/>
        <v>31342.3452</v>
      </c>
      <c r="I65" s="177">
        <f t="shared" si="102"/>
        <v>36699.055199999995</v>
      </c>
      <c r="J65" s="177">
        <f t="shared" si="102"/>
        <v>40515.265199999994</v>
      </c>
      <c r="K65" s="177">
        <f t="shared" si="102"/>
        <v>44926.280199999994</v>
      </c>
      <c r="L65" s="177">
        <f t="shared" si="102"/>
        <v>48742.4902</v>
      </c>
      <c r="M65" s="177">
        <f t="shared" si="102"/>
        <v>53759.200199999999</v>
      </c>
      <c r="N65" s="177">
        <f t="shared" si="102"/>
        <v>56969.715199999999</v>
      </c>
      <c r="O65" s="177">
        <f t="shared" si="102"/>
        <v>408646.09739999997</v>
      </c>
      <c r="P65" s="211"/>
      <c r="Q65" s="287" t="str">
        <f>A65</f>
        <v>Total Expenditure</v>
      </c>
      <c r="R65" s="177">
        <f t="shared" ref="R65:AD65" si="103">R63+R55+R41</f>
        <v>64018.967666666671</v>
      </c>
      <c r="S65" s="177">
        <f t="shared" si="103"/>
        <v>67835.17766666667</v>
      </c>
      <c r="T65" s="177">
        <f t="shared" si="103"/>
        <v>72191.887666666677</v>
      </c>
      <c r="U65" s="177">
        <f t="shared" si="103"/>
        <v>76062.402666666661</v>
      </c>
      <c r="V65" s="177">
        <f t="shared" si="103"/>
        <v>80419.112666666653</v>
      </c>
      <c r="W65" s="177">
        <f t="shared" si="103"/>
        <v>84235.32266666666</v>
      </c>
      <c r="X65" s="177">
        <f t="shared" si="103"/>
        <v>88676.337666666688</v>
      </c>
      <c r="Y65" s="177">
        <f t="shared" si="103"/>
        <v>92492.54766666668</v>
      </c>
      <c r="Z65" s="177">
        <f t="shared" si="103"/>
        <v>96849.257666666672</v>
      </c>
      <c r="AA65" s="177">
        <f t="shared" si="103"/>
        <v>100719.77266666666</v>
      </c>
      <c r="AB65" s="177">
        <f t="shared" si="103"/>
        <v>105756.28266666667</v>
      </c>
      <c r="AC65" s="177">
        <f t="shared" si="103"/>
        <v>108892.69266666668</v>
      </c>
      <c r="AD65" s="177">
        <f t="shared" si="103"/>
        <v>1038149.762</v>
      </c>
      <c r="AE65" s="212"/>
      <c r="AF65" s="287" t="str">
        <f>Q65</f>
        <v>Total Expenditure</v>
      </c>
      <c r="AG65" s="177">
        <f t="shared" ref="AG65:AS65" si="104">AG63+AG55+AG41</f>
        <v>109864.77021166668</v>
      </c>
      <c r="AH65" s="177">
        <f t="shared" si="104"/>
        <v>113680.98021166667</v>
      </c>
      <c r="AI65" s="177">
        <f t="shared" si="104"/>
        <v>117347.69021166666</v>
      </c>
      <c r="AJ65" s="177">
        <f t="shared" si="104"/>
        <v>121908.20521166665</v>
      </c>
      <c r="AK65" s="177">
        <f t="shared" si="104"/>
        <v>125574.91521166667</v>
      </c>
      <c r="AL65" s="177">
        <f t="shared" si="104"/>
        <v>129391.12521166667</v>
      </c>
      <c r="AM65" s="177">
        <f t="shared" si="104"/>
        <v>133833.04021166667</v>
      </c>
      <c r="AN65" s="177">
        <f t="shared" si="104"/>
        <v>137649.25021166666</v>
      </c>
      <c r="AO65" s="177">
        <f t="shared" si="104"/>
        <v>141315.96021166665</v>
      </c>
      <c r="AP65" s="177">
        <f t="shared" si="104"/>
        <v>145876.47521166669</v>
      </c>
      <c r="AQ65" s="177">
        <f t="shared" si="104"/>
        <v>150243.37921166667</v>
      </c>
      <c r="AR65" s="177">
        <f t="shared" si="104"/>
        <v>152698.40066666665</v>
      </c>
      <c r="AS65" s="177">
        <f t="shared" si="104"/>
        <v>1580045.1865399999</v>
      </c>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6"/>
      <c r="BR65" s="166"/>
      <c r="BS65" s="166"/>
      <c r="BT65" s="166"/>
      <c r="BU65" s="166"/>
      <c r="BV65" s="166"/>
      <c r="BW65" s="166"/>
      <c r="BX65" s="166"/>
      <c r="BY65" s="166"/>
      <c r="BZ65" s="166"/>
      <c r="CA65" s="166"/>
      <c r="CB65" s="166"/>
      <c r="CC65" s="166"/>
      <c r="CD65" s="166"/>
      <c r="CE65" s="166"/>
      <c r="CF65" s="166"/>
      <c r="CG65" s="166"/>
      <c r="CH65" s="166"/>
      <c r="CI65" s="166"/>
      <c r="CJ65" s="166"/>
      <c r="CK65" s="166"/>
      <c r="CL65" s="166"/>
      <c r="CM65" s="166"/>
      <c r="CN65" s="166"/>
      <c r="CO65" s="166"/>
      <c r="CP65" s="166"/>
      <c r="CQ65" s="166"/>
      <c r="CR65" s="166"/>
      <c r="CS65" s="166"/>
      <c r="CT65" s="166"/>
      <c r="CU65" s="166"/>
      <c r="CV65" s="166"/>
      <c r="CW65" s="166"/>
      <c r="CX65" s="166"/>
      <c r="CY65" s="166"/>
      <c r="CZ65" s="166"/>
      <c r="DA65" s="166"/>
      <c r="DB65" s="166"/>
      <c r="DC65" s="166"/>
      <c r="DD65" s="166"/>
      <c r="DE65" s="166"/>
      <c r="DF65" s="166"/>
      <c r="DG65" s="166"/>
      <c r="DH65" s="166"/>
      <c r="DI65" s="166"/>
      <c r="DJ65" s="166"/>
      <c r="DK65" s="166"/>
      <c r="DL65" s="166"/>
      <c r="DM65" s="166"/>
      <c r="DN65" s="166"/>
      <c r="DO65" s="166"/>
      <c r="DP65" s="166"/>
      <c r="DQ65" s="166"/>
      <c r="DR65" s="166"/>
      <c r="DS65" s="166"/>
      <c r="DT65" s="166"/>
      <c r="DU65" s="166"/>
      <c r="DV65" s="166"/>
      <c r="DW65" s="166"/>
      <c r="DX65" s="166"/>
      <c r="DY65" s="166"/>
      <c r="DZ65" s="166"/>
      <c r="EA65" s="166"/>
      <c r="EB65" s="166"/>
      <c r="EC65" s="166"/>
      <c r="ED65" s="166"/>
      <c r="EE65" s="166"/>
      <c r="EF65" s="166"/>
      <c r="EG65" s="166"/>
      <c r="EH65" s="166"/>
      <c r="EI65" s="166"/>
      <c r="EJ65" s="166"/>
      <c r="EK65" s="166"/>
      <c r="EL65" s="166"/>
      <c r="EM65" s="166"/>
      <c r="EN65" s="166"/>
      <c r="EO65" s="166"/>
      <c r="EP65" s="166"/>
      <c r="EQ65" s="166"/>
      <c r="ER65" s="166"/>
      <c r="ES65" s="166"/>
      <c r="ET65" s="166"/>
      <c r="EU65" s="166"/>
      <c r="EV65" s="166"/>
      <c r="EW65" s="166"/>
      <c r="EX65" s="166"/>
      <c r="EY65" s="178"/>
      <c r="EZ65" s="178"/>
      <c r="FA65" s="178"/>
      <c r="FB65" s="178"/>
      <c r="FC65" s="178"/>
      <c r="FD65" s="178"/>
      <c r="FE65" s="178"/>
      <c r="FF65" s="178"/>
      <c r="FG65" s="178"/>
      <c r="FH65" s="178"/>
      <c r="FI65" s="178"/>
      <c r="FJ65" s="178"/>
      <c r="FK65" s="178"/>
      <c r="FL65" s="178"/>
      <c r="FM65" s="178"/>
      <c r="FN65" s="178"/>
      <c r="FO65" s="178"/>
      <c r="FP65" s="178"/>
      <c r="FQ65" s="178"/>
      <c r="FR65" s="178"/>
      <c r="FS65" s="178"/>
      <c r="FT65" s="178"/>
      <c r="FU65" s="178"/>
      <c r="FV65" s="178"/>
      <c r="FW65" s="178"/>
      <c r="FX65" s="178"/>
      <c r="FY65" s="178"/>
      <c r="FZ65" s="178"/>
      <c r="GA65" s="178"/>
      <c r="GB65" s="178"/>
      <c r="GC65" s="178"/>
      <c r="GD65" s="178"/>
      <c r="GE65" s="178"/>
      <c r="GF65" s="178"/>
      <c r="GG65" s="178"/>
      <c r="GH65" s="178"/>
      <c r="GI65" s="178"/>
      <c r="GJ65" s="178"/>
      <c r="GK65" s="178"/>
      <c r="GL65" s="178"/>
      <c r="GM65" s="178"/>
      <c r="GN65" s="178"/>
      <c r="GO65" s="178"/>
      <c r="GP65" s="178"/>
      <c r="GQ65" s="178"/>
      <c r="GR65" s="178"/>
      <c r="GS65" s="178"/>
      <c r="GT65" s="178"/>
      <c r="GU65" s="178"/>
      <c r="GV65" s="178"/>
      <c r="GW65" s="178"/>
      <c r="GX65" s="178"/>
      <c r="GY65" s="178"/>
      <c r="GZ65" s="178"/>
      <c r="HA65" s="178"/>
      <c r="HB65" s="178"/>
      <c r="HC65" s="178"/>
      <c r="HD65" s="178"/>
      <c r="HE65" s="178"/>
      <c r="HF65" s="178"/>
      <c r="HG65" s="178"/>
      <c r="HH65" s="178"/>
      <c r="HI65" s="178"/>
      <c r="HJ65" s="178"/>
      <c r="HK65" s="178"/>
      <c r="HL65" s="178"/>
      <c r="HM65" s="178"/>
      <c r="HN65" s="178"/>
      <c r="HO65" s="178"/>
      <c r="HP65" s="178"/>
      <c r="HQ65" s="178"/>
      <c r="HR65" s="178"/>
      <c r="HS65" s="178"/>
      <c r="HT65" s="178"/>
      <c r="HU65" s="178"/>
      <c r="HV65" s="178"/>
      <c r="HW65" s="178"/>
      <c r="HX65" s="178"/>
      <c r="HY65" s="178"/>
      <c r="HZ65" s="178"/>
      <c r="IA65" s="178"/>
      <c r="IB65" s="178"/>
      <c r="IC65" s="178"/>
      <c r="ID65" s="178"/>
      <c r="IE65" s="178"/>
      <c r="IF65" s="178"/>
      <c r="IG65" s="178"/>
      <c r="IH65" s="178"/>
      <c r="II65" s="178"/>
      <c r="IJ65" s="178"/>
      <c r="IK65" s="178"/>
      <c r="IL65" s="178"/>
      <c r="IM65" s="178"/>
      <c r="IN65" s="178"/>
      <c r="IO65" s="178"/>
      <c r="IP65" s="178"/>
      <c r="IQ65" s="178"/>
      <c r="IR65" s="178"/>
      <c r="IS65" s="178"/>
      <c r="IT65" s="178"/>
      <c r="IU65" s="178"/>
      <c r="IV65" s="178"/>
      <c r="IW65" s="178"/>
      <c r="IX65" s="178"/>
      <c r="IY65" s="178"/>
      <c r="IZ65" s="178"/>
      <c r="JA65" s="178"/>
      <c r="JB65" s="178"/>
      <c r="JC65" s="178"/>
      <c r="JD65" s="178"/>
      <c r="JE65" s="178"/>
      <c r="JF65" s="178"/>
      <c r="JG65" s="178"/>
      <c r="JH65" s="178"/>
      <c r="JI65" s="178"/>
      <c r="JJ65" s="178"/>
      <c r="JK65" s="178"/>
      <c r="JL65" s="178"/>
    </row>
    <row r="66" spans="1:272" s="181" customFormat="1" ht="17">
      <c r="A66" s="182" t="s">
        <v>128</v>
      </c>
      <c r="B66" s="177">
        <f>B23-B65</f>
        <v>5500</v>
      </c>
      <c r="C66" s="177">
        <f t="shared" ref="C66:N66" si="105">C22-C65</f>
        <v>-2456.0851999999995</v>
      </c>
      <c r="D66" s="177">
        <f t="shared" si="105"/>
        <v>236.51979999999639</v>
      </c>
      <c r="E66" s="177">
        <f t="shared" si="105"/>
        <v>1742.4298000000017</v>
      </c>
      <c r="F66" s="177">
        <f t="shared" si="105"/>
        <v>3449.3398000000016</v>
      </c>
      <c r="G66" s="177">
        <f t="shared" si="105"/>
        <v>5345.2497999999941</v>
      </c>
      <c r="H66" s="177">
        <f t="shared" si="105"/>
        <v>6987.3547999999973</v>
      </c>
      <c r="I66" s="177">
        <f t="shared" si="105"/>
        <v>7883.2647999999972</v>
      </c>
      <c r="J66" s="177">
        <f t="shared" si="105"/>
        <v>9579.674800000008</v>
      </c>
      <c r="K66" s="177">
        <f t="shared" si="105"/>
        <v>11421.279799999997</v>
      </c>
      <c r="L66" s="177">
        <f t="shared" si="105"/>
        <v>13117.6898</v>
      </c>
      <c r="M66" s="177">
        <f t="shared" si="105"/>
        <v>14353.599800000004</v>
      </c>
      <c r="N66" s="177">
        <f t="shared" si="105"/>
        <v>16655.7048</v>
      </c>
      <c r="O66" s="200"/>
      <c r="P66" s="211"/>
      <c r="Q66" s="287" t="str">
        <f>A66</f>
        <v>Cash Flow</v>
      </c>
      <c r="R66" s="237">
        <f t="shared" ref="R66:AC66" si="106">R22-R65</f>
        <v>15859.072333333323</v>
      </c>
      <c r="S66" s="300">
        <f t="shared" si="106"/>
        <v>17563.282333333336</v>
      </c>
      <c r="T66" s="300">
        <f t="shared" si="106"/>
        <v>19459.192333333325</v>
      </c>
      <c r="U66" s="300">
        <f t="shared" si="106"/>
        <v>21101.297333333336</v>
      </c>
      <c r="V66" s="300">
        <f t="shared" si="106"/>
        <v>22997.207333333325</v>
      </c>
      <c r="W66" s="300">
        <f t="shared" si="106"/>
        <v>24693.617333333343</v>
      </c>
      <c r="X66" s="300">
        <f t="shared" si="106"/>
        <v>26505.22233333331</v>
      </c>
      <c r="Y66" s="300">
        <f t="shared" si="106"/>
        <v>28201.632333333328</v>
      </c>
      <c r="Z66" s="300">
        <f t="shared" si="106"/>
        <v>30097.542333333331</v>
      </c>
      <c r="AA66" s="300">
        <f t="shared" si="106"/>
        <v>31739.647333333327</v>
      </c>
      <c r="AB66" s="300">
        <f t="shared" si="106"/>
        <v>32955.757333333313</v>
      </c>
      <c r="AC66" s="300">
        <f t="shared" si="106"/>
        <v>35331.96733333329</v>
      </c>
      <c r="AD66" s="177"/>
      <c r="AE66" s="212"/>
      <c r="AF66" s="287" t="str">
        <f>Q66</f>
        <v>Cash Flow</v>
      </c>
      <c r="AG66" s="300">
        <f t="shared" ref="AG66:AR66" si="107">AG22-AG65</f>
        <v>37012.509788333293</v>
      </c>
      <c r="AH66" s="300">
        <f t="shared" si="107"/>
        <v>38716.95378833334</v>
      </c>
      <c r="AI66" s="300">
        <f t="shared" si="107"/>
        <v>40402.863788333343</v>
      </c>
      <c r="AJ66" s="300">
        <f t="shared" si="107"/>
        <v>42254.968788333354</v>
      </c>
      <c r="AK66" s="300">
        <f t="shared" si="107"/>
        <v>43940.878788333357</v>
      </c>
      <c r="AL66" s="300">
        <f t="shared" si="107"/>
        <v>45637.288788333317</v>
      </c>
      <c r="AM66" s="300">
        <f t="shared" si="107"/>
        <v>47447.993788333348</v>
      </c>
      <c r="AN66" s="300">
        <f t="shared" si="107"/>
        <v>49144.403788333351</v>
      </c>
      <c r="AO66" s="300">
        <f t="shared" si="107"/>
        <v>50830.313788333355</v>
      </c>
      <c r="AP66" s="300">
        <f t="shared" si="107"/>
        <v>52682.418788333278</v>
      </c>
      <c r="AQ66" s="300">
        <f t="shared" si="107"/>
        <v>53668.134788333322</v>
      </c>
      <c r="AR66" s="300">
        <f t="shared" si="107"/>
        <v>56725.733333333337</v>
      </c>
      <c r="AS66" s="177"/>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c r="BS66" s="166"/>
      <c r="BT66" s="166"/>
      <c r="BU66" s="166"/>
      <c r="BV66" s="166"/>
      <c r="BW66" s="166"/>
      <c r="BX66" s="166"/>
      <c r="BY66" s="166"/>
      <c r="BZ66" s="166"/>
      <c r="CA66" s="166"/>
      <c r="CB66" s="166"/>
      <c r="CC66" s="166"/>
      <c r="CD66" s="166"/>
      <c r="CE66" s="166"/>
      <c r="CF66" s="166"/>
      <c r="CG66" s="166"/>
      <c r="CH66" s="166"/>
      <c r="CI66" s="166"/>
      <c r="CJ66" s="166"/>
      <c r="CK66" s="166"/>
      <c r="CL66" s="166"/>
      <c r="CM66" s="166"/>
      <c r="CN66" s="166"/>
      <c r="CO66" s="166"/>
      <c r="CP66" s="166"/>
      <c r="CQ66" s="166"/>
      <c r="CR66" s="166"/>
      <c r="CS66" s="166"/>
      <c r="CT66" s="166"/>
      <c r="CU66" s="166"/>
      <c r="CV66" s="166"/>
      <c r="CW66" s="166"/>
      <c r="CX66" s="166"/>
      <c r="CY66" s="166"/>
      <c r="CZ66" s="166"/>
      <c r="DA66" s="166"/>
      <c r="DB66" s="166"/>
      <c r="DC66" s="166"/>
      <c r="DD66" s="166"/>
      <c r="DE66" s="166"/>
      <c r="DF66" s="166"/>
      <c r="DG66" s="166"/>
      <c r="DH66" s="166"/>
      <c r="DI66" s="166"/>
      <c r="DJ66" s="166"/>
      <c r="DK66" s="166"/>
      <c r="DL66" s="166"/>
      <c r="DM66" s="166"/>
      <c r="DN66" s="166"/>
      <c r="DO66" s="166"/>
      <c r="DP66" s="166"/>
      <c r="DQ66" s="166"/>
      <c r="DR66" s="166"/>
      <c r="DS66" s="166"/>
      <c r="DT66" s="166"/>
      <c r="DU66" s="166"/>
      <c r="DV66" s="166"/>
      <c r="DW66" s="166"/>
      <c r="DX66" s="166"/>
      <c r="DY66" s="166"/>
      <c r="DZ66" s="166"/>
      <c r="EA66" s="166"/>
      <c r="EB66" s="166"/>
      <c r="EC66" s="166"/>
      <c r="ED66" s="166"/>
      <c r="EE66" s="166"/>
      <c r="EF66" s="166"/>
      <c r="EG66" s="166"/>
      <c r="EH66" s="166"/>
      <c r="EI66" s="166"/>
      <c r="EJ66" s="166"/>
      <c r="EK66" s="166"/>
      <c r="EL66" s="166"/>
      <c r="EM66" s="166"/>
      <c r="EN66" s="166"/>
      <c r="EO66" s="166"/>
      <c r="EP66" s="166"/>
      <c r="EQ66" s="166"/>
      <c r="ER66" s="166"/>
      <c r="ES66" s="166"/>
      <c r="ET66" s="166"/>
      <c r="EU66" s="166"/>
      <c r="EV66" s="166"/>
      <c r="EW66" s="166"/>
      <c r="EX66" s="166"/>
      <c r="EY66" s="180"/>
      <c r="EZ66" s="180"/>
      <c r="FA66" s="180"/>
      <c r="FB66" s="180"/>
      <c r="FC66" s="180"/>
      <c r="FD66" s="180"/>
      <c r="FE66" s="180"/>
      <c r="FF66" s="180"/>
      <c r="FG66" s="180"/>
      <c r="FH66" s="180"/>
      <c r="FI66" s="180"/>
      <c r="FJ66" s="180"/>
      <c r="FK66" s="180"/>
      <c r="FL66" s="180"/>
      <c r="FM66" s="180"/>
      <c r="FN66" s="180"/>
      <c r="FO66" s="180"/>
      <c r="FP66" s="180"/>
      <c r="FQ66" s="180"/>
      <c r="FR66" s="180"/>
      <c r="FS66" s="180"/>
      <c r="FT66" s="180"/>
      <c r="FU66" s="180"/>
      <c r="FV66" s="180"/>
      <c r="FW66" s="180"/>
      <c r="FX66" s="180"/>
      <c r="FY66" s="180"/>
      <c r="FZ66" s="180"/>
      <c r="GA66" s="180"/>
      <c r="GB66" s="180"/>
      <c r="GC66" s="180"/>
      <c r="GD66" s="180"/>
      <c r="GE66" s="180"/>
      <c r="GF66" s="180"/>
      <c r="GG66" s="180"/>
      <c r="GH66" s="180"/>
      <c r="GI66" s="180"/>
      <c r="GJ66" s="180"/>
      <c r="GK66" s="180"/>
      <c r="GL66" s="180"/>
      <c r="GM66" s="180"/>
      <c r="GN66" s="180"/>
      <c r="GO66" s="180"/>
      <c r="GP66" s="180"/>
      <c r="GQ66" s="180"/>
      <c r="GR66" s="180"/>
      <c r="GS66" s="180"/>
      <c r="GT66" s="180"/>
      <c r="GU66" s="180"/>
      <c r="GV66" s="180"/>
      <c r="GW66" s="180"/>
      <c r="GX66" s="180"/>
      <c r="GY66" s="180"/>
      <c r="GZ66" s="180"/>
      <c r="HA66" s="180"/>
      <c r="HB66" s="180"/>
      <c r="HC66" s="180"/>
      <c r="HD66" s="180"/>
      <c r="HE66" s="180"/>
      <c r="HF66" s="180"/>
      <c r="HG66" s="180"/>
      <c r="HH66" s="180"/>
      <c r="HI66" s="180"/>
      <c r="HJ66" s="180"/>
      <c r="HK66" s="180"/>
      <c r="HL66" s="180"/>
      <c r="HM66" s="180"/>
      <c r="HN66" s="180"/>
      <c r="HO66" s="180"/>
      <c r="HP66" s="180"/>
      <c r="HQ66" s="180"/>
      <c r="HR66" s="180"/>
      <c r="HS66" s="180"/>
      <c r="HT66" s="180"/>
      <c r="HU66" s="180"/>
      <c r="HV66" s="180"/>
      <c r="HW66" s="180"/>
      <c r="HX66" s="180"/>
      <c r="HY66" s="180"/>
      <c r="HZ66" s="180"/>
      <c r="IA66" s="180"/>
      <c r="IB66" s="180"/>
      <c r="IC66" s="180"/>
      <c r="ID66" s="180"/>
      <c r="IE66" s="180"/>
      <c r="IF66" s="180"/>
      <c r="IG66" s="180"/>
      <c r="IH66" s="180"/>
      <c r="II66" s="180"/>
      <c r="IJ66" s="180"/>
      <c r="IK66" s="180"/>
      <c r="IL66" s="180"/>
      <c r="IM66" s="180"/>
      <c r="IN66" s="180"/>
      <c r="IO66" s="180"/>
      <c r="IP66" s="180"/>
      <c r="IQ66" s="180"/>
      <c r="IR66" s="180"/>
      <c r="IS66" s="180"/>
      <c r="IT66" s="180"/>
      <c r="IU66" s="180"/>
      <c r="IV66" s="180"/>
      <c r="IW66" s="180"/>
      <c r="IX66" s="180"/>
      <c r="IY66" s="180"/>
      <c r="IZ66" s="180"/>
      <c r="JA66" s="180"/>
      <c r="JB66" s="180"/>
      <c r="JC66" s="180"/>
      <c r="JD66" s="180"/>
      <c r="JE66" s="180"/>
      <c r="JF66" s="180"/>
      <c r="JG66" s="180"/>
      <c r="JH66" s="180"/>
      <c r="JI66" s="180"/>
      <c r="JJ66" s="180"/>
      <c r="JK66" s="180"/>
      <c r="JL66" s="180"/>
    </row>
    <row r="67" spans="1:272" s="181" customFormat="1" ht="17">
      <c r="A67" s="182" t="s">
        <v>8</v>
      </c>
      <c r="B67" s="177"/>
      <c r="C67" s="177">
        <f>B68</f>
        <v>5500</v>
      </c>
      <c r="D67" s="177">
        <f>C68</f>
        <v>3043.9148000000005</v>
      </c>
      <c r="E67" s="177">
        <f t="shared" ref="E67:N67" si="108">D68</f>
        <v>3280.4345999999969</v>
      </c>
      <c r="F67" s="177">
        <f t="shared" si="108"/>
        <v>5022.8643999999986</v>
      </c>
      <c r="G67" s="177">
        <f t="shared" si="108"/>
        <v>8472.2042000000001</v>
      </c>
      <c r="H67" s="177">
        <f t="shared" si="108"/>
        <v>13817.453999999994</v>
      </c>
      <c r="I67" s="177">
        <f t="shared" si="108"/>
        <v>20804.808799999992</v>
      </c>
      <c r="J67" s="177">
        <f t="shared" si="108"/>
        <v>28688.073599999989</v>
      </c>
      <c r="K67" s="177">
        <f t="shared" si="108"/>
        <v>38267.748399999997</v>
      </c>
      <c r="L67" s="177">
        <f t="shared" si="108"/>
        <v>49689.028199999993</v>
      </c>
      <c r="M67" s="177">
        <f t="shared" si="108"/>
        <v>62806.717999999993</v>
      </c>
      <c r="N67" s="177">
        <f t="shared" si="108"/>
        <v>77160.31779999999</v>
      </c>
      <c r="O67" s="200"/>
      <c r="P67" s="211"/>
      <c r="Q67" s="287" t="str">
        <f>A67</f>
        <v>Opening Balance</v>
      </c>
      <c r="R67" s="237">
        <f>N68</f>
        <v>93816.022599999997</v>
      </c>
      <c r="S67" s="177">
        <f t="shared" ref="S67:AB67" si="109">R68</f>
        <v>109675.09493333331</v>
      </c>
      <c r="T67" s="177">
        <f t="shared" si="109"/>
        <v>127238.37726666665</v>
      </c>
      <c r="U67" s="177">
        <f t="shared" si="109"/>
        <v>146697.56959999999</v>
      </c>
      <c r="V67" s="177">
        <f t="shared" si="109"/>
        <v>167798.86693333334</v>
      </c>
      <c r="W67" s="177">
        <f t="shared" si="109"/>
        <v>190796.07426666666</v>
      </c>
      <c r="X67" s="177">
        <f t="shared" si="109"/>
        <v>215489.69160000002</v>
      </c>
      <c r="Y67" s="177">
        <f t="shared" si="109"/>
        <v>241994.91393333333</v>
      </c>
      <c r="Z67" s="177">
        <f t="shared" si="109"/>
        <v>270196.54626666667</v>
      </c>
      <c r="AA67" s="177">
        <f t="shared" si="109"/>
        <v>300294.08860000002</v>
      </c>
      <c r="AB67" s="177">
        <f t="shared" si="109"/>
        <v>332033.73593333334</v>
      </c>
      <c r="AC67" s="177">
        <f>AB68</f>
        <v>364989.49326666666</v>
      </c>
      <c r="AD67" s="177"/>
      <c r="AE67" s="212"/>
      <c r="AF67" s="287" t="str">
        <f>Q67</f>
        <v>Opening Balance</v>
      </c>
      <c r="AG67" s="177">
        <f>AC68</f>
        <v>400321.46059999993</v>
      </c>
      <c r="AH67" s="177">
        <f>AG68</f>
        <v>437333.9703883332</v>
      </c>
      <c r="AI67" s="177">
        <f t="shared" ref="AI67:AQ67" si="110">AH68</f>
        <v>476050.92417666654</v>
      </c>
      <c r="AJ67" s="177">
        <f t="shared" si="110"/>
        <v>516453.78796499991</v>
      </c>
      <c r="AK67" s="177">
        <f t="shared" si="110"/>
        <v>558708.75675333326</v>
      </c>
      <c r="AL67" s="177">
        <f t="shared" si="110"/>
        <v>602649.63554166665</v>
      </c>
      <c r="AM67" s="177">
        <f t="shared" si="110"/>
        <v>648286.92432999995</v>
      </c>
      <c r="AN67" s="177">
        <f t="shared" si="110"/>
        <v>695734.91811833333</v>
      </c>
      <c r="AO67" s="177">
        <f t="shared" si="110"/>
        <v>744879.32190666674</v>
      </c>
      <c r="AP67" s="177">
        <f t="shared" si="110"/>
        <v>795709.63569500006</v>
      </c>
      <c r="AQ67" s="177">
        <f t="shared" si="110"/>
        <v>848392.05448333337</v>
      </c>
      <c r="AR67" s="177">
        <f>AB68</f>
        <v>364989.49326666666</v>
      </c>
      <c r="AS67" s="177"/>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166"/>
      <c r="EA67" s="166"/>
      <c r="EB67" s="166"/>
      <c r="EC67" s="166"/>
      <c r="ED67" s="166"/>
      <c r="EE67" s="166"/>
      <c r="EF67" s="166"/>
      <c r="EG67" s="166"/>
      <c r="EH67" s="166"/>
      <c r="EI67" s="166"/>
      <c r="EJ67" s="166"/>
      <c r="EK67" s="166"/>
      <c r="EL67" s="166"/>
      <c r="EM67" s="166"/>
      <c r="EN67" s="166"/>
      <c r="EO67" s="166"/>
      <c r="EP67" s="166"/>
      <c r="EQ67" s="166"/>
      <c r="ER67" s="166"/>
      <c r="ES67" s="166"/>
      <c r="ET67" s="166"/>
      <c r="EU67" s="166"/>
      <c r="EV67" s="166"/>
      <c r="EW67" s="166"/>
      <c r="EX67" s="166"/>
      <c r="EY67" s="180"/>
      <c r="EZ67" s="180"/>
      <c r="FA67" s="180"/>
      <c r="FB67" s="180"/>
      <c r="FC67" s="180"/>
      <c r="FD67" s="180"/>
      <c r="FE67" s="180"/>
      <c r="FF67" s="180"/>
      <c r="FG67" s="180"/>
      <c r="FH67" s="180"/>
      <c r="FI67" s="180"/>
      <c r="FJ67" s="180"/>
      <c r="FK67" s="180"/>
      <c r="FL67" s="180"/>
      <c r="FM67" s="180"/>
      <c r="FN67" s="180"/>
      <c r="FO67" s="180"/>
      <c r="FP67" s="180"/>
      <c r="FQ67" s="180"/>
      <c r="FR67" s="180"/>
      <c r="FS67" s="180"/>
      <c r="FT67" s="180"/>
      <c r="FU67" s="180"/>
      <c r="FV67" s="180"/>
      <c r="FW67" s="180"/>
      <c r="FX67" s="180"/>
      <c r="FY67" s="180"/>
      <c r="FZ67" s="180"/>
      <c r="GA67" s="180"/>
      <c r="GB67" s="180"/>
      <c r="GC67" s="180"/>
      <c r="GD67" s="180"/>
      <c r="GE67" s="180"/>
      <c r="GF67" s="180"/>
      <c r="GG67" s="180"/>
      <c r="GH67" s="180"/>
      <c r="GI67" s="180"/>
      <c r="GJ67" s="180"/>
      <c r="GK67" s="180"/>
      <c r="GL67" s="180"/>
      <c r="GM67" s="180"/>
      <c r="GN67" s="180"/>
      <c r="GO67" s="180"/>
      <c r="GP67" s="180"/>
      <c r="GQ67" s="180"/>
      <c r="GR67" s="180"/>
      <c r="GS67" s="180"/>
      <c r="GT67" s="180"/>
      <c r="GU67" s="180"/>
      <c r="GV67" s="180"/>
      <c r="GW67" s="180"/>
      <c r="GX67" s="180"/>
      <c r="GY67" s="180"/>
      <c r="GZ67" s="180"/>
      <c r="HA67" s="180"/>
      <c r="HB67" s="180"/>
      <c r="HC67" s="180"/>
      <c r="HD67" s="180"/>
      <c r="HE67" s="180"/>
      <c r="HF67" s="180"/>
      <c r="HG67" s="180"/>
      <c r="HH67" s="180"/>
      <c r="HI67" s="180"/>
      <c r="HJ67" s="180"/>
      <c r="HK67" s="180"/>
      <c r="HL67" s="180"/>
      <c r="HM67" s="180"/>
      <c r="HN67" s="180"/>
      <c r="HO67" s="180"/>
      <c r="HP67" s="180"/>
      <c r="HQ67" s="180"/>
      <c r="HR67" s="180"/>
      <c r="HS67" s="180"/>
      <c r="HT67" s="180"/>
      <c r="HU67" s="180"/>
      <c r="HV67" s="180"/>
      <c r="HW67" s="180"/>
      <c r="HX67" s="180"/>
      <c r="HY67" s="180"/>
      <c r="HZ67" s="180"/>
      <c r="IA67" s="180"/>
      <c r="IB67" s="180"/>
      <c r="IC67" s="180"/>
      <c r="ID67" s="180"/>
      <c r="IE67" s="180"/>
      <c r="IF67" s="180"/>
      <c r="IG67" s="180"/>
      <c r="IH67" s="180"/>
      <c r="II67" s="180"/>
      <c r="IJ67" s="180"/>
      <c r="IK67" s="180"/>
      <c r="IL67" s="180"/>
      <c r="IM67" s="180"/>
      <c r="IN67" s="180"/>
      <c r="IO67" s="180"/>
      <c r="IP67" s="180"/>
      <c r="IQ67" s="180"/>
      <c r="IR67" s="180"/>
      <c r="IS67" s="180"/>
      <c r="IT67" s="180"/>
      <c r="IU67" s="180"/>
      <c r="IV67" s="180"/>
      <c r="IW67" s="180"/>
      <c r="IX67" s="180"/>
      <c r="IY67" s="180"/>
      <c r="IZ67" s="180"/>
      <c r="JA67" s="180"/>
      <c r="JB67" s="180"/>
      <c r="JC67" s="180"/>
      <c r="JD67" s="180"/>
      <c r="JE67" s="180"/>
      <c r="JF67" s="180"/>
      <c r="JG67" s="180"/>
      <c r="JH67" s="180"/>
      <c r="JI67" s="180"/>
      <c r="JJ67" s="180"/>
      <c r="JK67" s="180"/>
      <c r="JL67" s="180"/>
    </row>
    <row r="68" spans="1:272" s="179" customFormat="1" ht="17">
      <c r="A68" s="182" t="s">
        <v>9</v>
      </c>
      <c r="B68" s="177">
        <f>B66+B67</f>
        <v>5500</v>
      </c>
      <c r="C68" s="177">
        <f>C66+C67</f>
        <v>3043.9148000000005</v>
      </c>
      <c r="D68" s="177">
        <f t="shared" ref="D68:N68" si="111">D66+D67</f>
        <v>3280.4345999999969</v>
      </c>
      <c r="E68" s="177">
        <f t="shared" si="111"/>
        <v>5022.8643999999986</v>
      </c>
      <c r="F68" s="177">
        <f t="shared" si="111"/>
        <v>8472.2042000000001</v>
      </c>
      <c r="G68" s="177">
        <f t="shared" si="111"/>
        <v>13817.453999999994</v>
      </c>
      <c r="H68" s="177">
        <f t="shared" si="111"/>
        <v>20804.808799999992</v>
      </c>
      <c r="I68" s="177">
        <f>I66+I67</f>
        <v>28688.073599999989</v>
      </c>
      <c r="J68" s="177">
        <f t="shared" si="111"/>
        <v>38267.748399999997</v>
      </c>
      <c r="K68" s="177">
        <f t="shared" si="111"/>
        <v>49689.028199999993</v>
      </c>
      <c r="L68" s="177">
        <f t="shared" si="111"/>
        <v>62806.717999999993</v>
      </c>
      <c r="M68" s="177">
        <f t="shared" si="111"/>
        <v>77160.31779999999</v>
      </c>
      <c r="N68" s="177">
        <f t="shared" si="111"/>
        <v>93816.022599999997</v>
      </c>
      <c r="O68" s="200"/>
      <c r="P68" s="211"/>
      <c r="Q68" s="287" t="str">
        <f>A68</f>
        <v>Closing Balance</v>
      </c>
      <c r="R68" s="237">
        <f>R66+R67</f>
        <v>109675.09493333331</v>
      </c>
      <c r="S68" s="177">
        <f>S66+S67</f>
        <v>127238.37726666665</v>
      </c>
      <c r="T68" s="177">
        <f t="shared" ref="T68:AC68" si="112">T66+T67</f>
        <v>146697.56959999999</v>
      </c>
      <c r="U68" s="177">
        <f t="shared" si="112"/>
        <v>167798.86693333334</v>
      </c>
      <c r="V68" s="177">
        <f t="shared" si="112"/>
        <v>190796.07426666666</v>
      </c>
      <c r="W68" s="177">
        <f t="shared" si="112"/>
        <v>215489.69160000002</v>
      </c>
      <c r="X68" s="177">
        <f t="shared" si="112"/>
        <v>241994.91393333333</v>
      </c>
      <c r="Y68" s="177">
        <f t="shared" si="112"/>
        <v>270196.54626666667</v>
      </c>
      <c r="Z68" s="177">
        <f t="shared" si="112"/>
        <v>300294.08860000002</v>
      </c>
      <c r="AA68" s="177">
        <f t="shared" si="112"/>
        <v>332033.73593333334</v>
      </c>
      <c r="AB68" s="177">
        <f t="shared" si="112"/>
        <v>364989.49326666666</v>
      </c>
      <c r="AC68" s="177">
        <f t="shared" si="112"/>
        <v>400321.46059999993</v>
      </c>
      <c r="AD68" s="177"/>
      <c r="AE68" s="212"/>
      <c r="AF68" s="287" t="str">
        <f>Q68</f>
        <v>Closing Balance</v>
      </c>
      <c r="AG68" s="177">
        <f>AG66+AG67</f>
        <v>437333.9703883332</v>
      </c>
      <c r="AH68" s="177">
        <f t="shared" ref="AH68:AR68" si="113">AH66+AH67</f>
        <v>476050.92417666654</v>
      </c>
      <c r="AI68" s="177">
        <f t="shared" si="113"/>
        <v>516453.78796499991</v>
      </c>
      <c r="AJ68" s="177">
        <f t="shared" si="113"/>
        <v>558708.75675333326</v>
      </c>
      <c r="AK68" s="177">
        <f t="shared" si="113"/>
        <v>602649.63554166665</v>
      </c>
      <c r="AL68" s="177">
        <f t="shared" si="113"/>
        <v>648286.92432999995</v>
      </c>
      <c r="AM68" s="177">
        <f t="shared" si="113"/>
        <v>695734.91811833333</v>
      </c>
      <c r="AN68" s="177">
        <f t="shared" si="113"/>
        <v>744879.32190666674</v>
      </c>
      <c r="AO68" s="177">
        <f t="shared" si="113"/>
        <v>795709.63569500006</v>
      </c>
      <c r="AP68" s="177">
        <f t="shared" si="113"/>
        <v>848392.05448333337</v>
      </c>
      <c r="AQ68" s="177">
        <f t="shared" si="113"/>
        <v>902060.18927166669</v>
      </c>
      <c r="AR68" s="177">
        <f t="shared" si="113"/>
        <v>421715.22659999999</v>
      </c>
      <c r="AS68" s="177"/>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6"/>
      <c r="CK68" s="166"/>
      <c r="CL68" s="166"/>
      <c r="CM68" s="166"/>
      <c r="CN68" s="166"/>
      <c r="CO68" s="166"/>
      <c r="CP68" s="166"/>
      <c r="CQ68" s="166"/>
      <c r="CR68" s="166"/>
      <c r="CS68" s="166"/>
      <c r="CT68" s="166"/>
      <c r="CU68" s="166"/>
      <c r="CV68" s="166"/>
      <c r="CW68" s="166"/>
      <c r="CX68" s="166"/>
      <c r="CY68" s="166"/>
      <c r="CZ68" s="166"/>
      <c r="DA68" s="166"/>
      <c r="DB68" s="166"/>
      <c r="DC68" s="166"/>
      <c r="DD68" s="166"/>
      <c r="DE68" s="166"/>
      <c r="DF68" s="166"/>
      <c r="DG68" s="166"/>
      <c r="DH68" s="166"/>
      <c r="DI68" s="166"/>
      <c r="DJ68" s="166"/>
      <c r="DK68" s="166"/>
      <c r="DL68" s="166"/>
      <c r="DM68" s="166"/>
      <c r="DN68" s="166"/>
      <c r="DO68" s="166"/>
      <c r="DP68" s="166"/>
      <c r="DQ68" s="166"/>
      <c r="DR68" s="166"/>
      <c r="DS68" s="166"/>
      <c r="DT68" s="166"/>
      <c r="DU68" s="166"/>
      <c r="DV68" s="166"/>
      <c r="DW68" s="166"/>
      <c r="DX68" s="166"/>
      <c r="DY68" s="166"/>
      <c r="DZ68" s="166"/>
      <c r="EA68" s="166"/>
      <c r="EB68" s="166"/>
      <c r="EC68" s="166"/>
      <c r="ED68" s="166"/>
      <c r="EE68" s="166"/>
      <c r="EF68" s="166"/>
      <c r="EG68" s="166"/>
      <c r="EH68" s="166"/>
      <c r="EI68" s="166"/>
      <c r="EJ68" s="166"/>
      <c r="EK68" s="166"/>
      <c r="EL68" s="166"/>
      <c r="EM68" s="166"/>
      <c r="EN68" s="166"/>
      <c r="EO68" s="166"/>
      <c r="EP68" s="166"/>
      <c r="EQ68" s="166"/>
      <c r="ER68" s="166"/>
      <c r="ES68" s="166"/>
      <c r="ET68" s="166"/>
      <c r="EU68" s="166"/>
      <c r="EV68" s="166"/>
      <c r="EW68" s="166"/>
      <c r="EX68" s="166"/>
      <c r="EY68" s="178"/>
      <c r="EZ68" s="178"/>
      <c r="FA68" s="178"/>
      <c r="FB68" s="178"/>
      <c r="FC68" s="178"/>
      <c r="FD68" s="178"/>
      <c r="FE68" s="178"/>
      <c r="FF68" s="178"/>
      <c r="FG68" s="178"/>
      <c r="FH68" s="178"/>
      <c r="FI68" s="178"/>
      <c r="FJ68" s="178"/>
      <c r="FK68" s="178"/>
      <c r="FL68" s="178"/>
      <c r="FM68" s="178"/>
      <c r="FN68" s="178"/>
      <c r="FO68" s="178"/>
      <c r="FP68" s="178"/>
      <c r="FQ68" s="178"/>
      <c r="FR68" s="178"/>
      <c r="FS68" s="178"/>
      <c r="FT68" s="178"/>
      <c r="FU68" s="178"/>
      <c r="FV68" s="178"/>
      <c r="FW68" s="178"/>
      <c r="FX68" s="178"/>
      <c r="FY68" s="178"/>
      <c r="FZ68" s="178"/>
      <c r="GA68" s="178"/>
      <c r="GB68" s="178"/>
      <c r="GC68" s="178"/>
      <c r="GD68" s="178"/>
      <c r="GE68" s="178"/>
      <c r="GF68" s="178"/>
      <c r="GG68" s="178"/>
      <c r="GH68" s="178"/>
      <c r="GI68" s="178"/>
      <c r="GJ68" s="178"/>
      <c r="GK68" s="178"/>
      <c r="GL68" s="178"/>
      <c r="GM68" s="178"/>
      <c r="GN68" s="178"/>
      <c r="GO68" s="178"/>
      <c r="GP68" s="178"/>
      <c r="GQ68" s="178"/>
      <c r="GR68" s="178"/>
      <c r="GS68" s="178"/>
      <c r="GT68" s="178"/>
      <c r="GU68" s="178"/>
      <c r="GV68" s="178"/>
      <c r="GW68" s="178"/>
      <c r="GX68" s="178"/>
      <c r="GY68" s="178"/>
      <c r="GZ68" s="178"/>
      <c r="HA68" s="178"/>
      <c r="HB68" s="178"/>
      <c r="HC68" s="178"/>
      <c r="HD68" s="178"/>
      <c r="HE68" s="178"/>
      <c r="HF68" s="178"/>
      <c r="HG68" s="178"/>
      <c r="HH68" s="178"/>
      <c r="HI68" s="178"/>
      <c r="HJ68" s="178"/>
      <c r="HK68" s="178"/>
      <c r="HL68" s="178"/>
      <c r="HM68" s="178"/>
      <c r="HN68" s="178"/>
      <c r="HO68" s="178"/>
      <c r="HP68" s="178"/>
      <c r="HQ68" s="178"/>
      <c r="HR68" s="178"/>
      <c r="HS68" s="178"/>
      <c r="HT68" s="178"/>
      <c r="HU68" s="178"/>
      <c r="HV68" s="178"/>
      <c r="HW68" s="178"/>
      <c r="HX68" s="178"/>
      <c r="HY68" s="178"/>
      <c r="HZ68" s="178"/>
      <c r="IA68" s="178"/>
      <c r="IB68" s="178"/>
      <c r="IC68" s="178"/>
      <c r="ID68" s="178"/>
      <c r="IE68" s="178"/>
      <c r="IF68" s="178"/>
      <c r="IG68" s="178"/>
      <c r="IH68" s="178"/>
      <c r="II68" s="178"/>
      <c r="IJ68" s="178"/>
      <c r="IK68" s="178"/>
      <c r="IL68" s="178"/>
      <c r="IM68" s="178"/>
      <c r="IN68" s="178"/>
      <c r="IO68" s="178"/>
      <c r="IP68" s="178"/>
      <c r="IQ68" s="178"/>
      <c r="IR68" s="178"/>
      <c r="IS68" s="178"/>
      <c r="IT68" s="178"/>
      <c r="IU68" s="178"/>
      <c r="IV68" s="178"/>
      <c r="IW68" s="178"/>
      <c r="IX68" s="178"/>
      <c r="IY68" s="178"/>
      <c r="IZ68" s="178"/>
      <c r="JA68" s="178"/>
      <c r="JB68" s="178"/>
      <c r="JC68" s="178"/>
      <c r="JD68" s="178"/>
      <c r="JE68" s="178"/>
      <c r="JF68" s="178"/>
      <c r="JG68" s="178"/>
      <c r="JH68" s="178"/>
      <c r="JI68" s="178"/>
      <c r="JJ68" s="178"/>
      <c r="JK68" s="178"/>
      <c r="JL68" s="178"/>
    </row>
    <row r="69" spans="1:272" s="150" customFormat="1">
      <c r="B69" s="157"/>
      <c r="C69" s="153"/>
      <c r="D69" s="153"/>
      <c r="E69" s="153"/>
      <c r="F69" s="153"/>
      <c r="G69" s="153"/>
      <c r="H69" s="153"/>
      <c r="I69" s="153"/>
      <c r="J69" s="153"/>
      <c r="K69" s="153"/>
      <c r="L69" s="153"/>
      <c r="M69" s="153"/>
      <c r="N69" s="153"/>
      <c r="O69" s="153"/>
      <c r="Q69" s="296"/>
      <c r="R69" s="153"/>
      <c r="S69" s="153"/>
      <c r="T69" s="153"/>
      <c r="U69" s="153"/>
      <c r="V69" s="153"/>
      <c r="W69" s="153"/>
      <c r="X69" s="153"/>
      <c r="Y69" s="153"/>
      <c r="Z69" s="153"/>
      <c r="AA69" s="153"/>
      <c r="AB69" s="153"/>
      <c r="AC69" s="153"/>
      <c r="AD69" s="153"/>
      <c r="AF69" s="303"/>
      <c r="AG69" s="153"/>
      <c r="AH69" s="153"/>
      <c r="AI69" s="153"/>
      <c r="AJ69" s="153"/>
      <c r="AK69" s="153"/>
      <c r="AL69" s="153"/>
      <c r="AM69" s="153"/>
      <c r="AN69" s="153"/>
      <c r="AO69" s="153"/>
      <c r="AP69" s="153"/>
      <c r="AQ69" s="153"/>
      <c r="AR69" s="153"/>
      <c r="AS69" s="153"/>
    </row>
    <row r="70" spans="1:272" s="150" customFormat="1">
      <c r="B70" s="157"/>
      <c r="C70" s="153"/>
      <c r="D70" s="153"/>
      <c r="E70" s="153"/>
      <c r="F70" s="153"/>
      <c r="G70" s="153"/>
      <c r="H70" s="153"/>
      <c r="I70" s="153"/>
      <c r="J70" s="153"/>
      <c r="K70" s="153"/>
      <c r="L70" s="153"/>
      <c r="M70" s="153"/>
      <c r="N70" s="153"/>
      <c r="O70" s="153"/>
      <c r="Q70" s="296"/>
      <c r="R70" s="153"/>
      <c r="S70" s="153"/>
      <c r="T70" s="153"/>
      <c r="U70" s="153"/>
      <c r="V70" s="153"/>
      <c r="W70" s="153"/>
      <c r="X70" s="153"/>
      <c r="Y70" s="153"/>
      <c r="Z70" s="153"/>
      <c r="AA70" s="153"/>
      <c r="AB70" s="153"/>
      <c r="AC70" s="153"/>
      <c r="AD70" s="153"/>
      <c r="AF70" s="303"/>
      <c r="AG70" s="153"/>
      <c r="AH70" s="153"/>
      <c r="AI70" s="153"/>
      <c r="AJ70" s="153"/>
      <c r="AK70" s="153"/>
      <c r="AL70" s="153"/>
      <c r="AM70" s="153"/>
      <c r="AN70" s="153"/>
      <c r="AO70" s="153"/>
      <c r="AP70" s="153"/>
      <c r="AQ70" s="153"/>
      <c r="AR70" s="153"/>
      <c r="AS70" s="153"/>
    </row>
    <row r="71" spans="1:272" s="150" customFormat="1">
      <c r="B71" s="157"/>
      <c r="C71" s="153"/>
      <c r="D71" s="153"/>
      <c r="E71" s="153"/>
      <c r="F71" s="153"/>
      <c r="G71" s="153"/>
      <c r="H71" s="153"/>
      <c r="I71" s="153"/>
      <c r="J71" s="153"/>
      <c r="K71" s="153"/>
      <c r="L71" s="153"/>
      <c r="M71" s="153"/>
      <c r="N71" s="153"/>
      <c r="O71" s="153"/>
      <c r="Q71" s="296"/>
      <c r="R71" s="153"/>
      <c r="S71" s="153"/>
      <c r="T71" s="153"/>
      <c r="U71" s="153"/>
      <c r="V71" s="153"/>
      <c r="W71" s="153"/>
      <c r="X71" s="153"/>
      <c r="Y71" s="153"/>
      <c r="Z71" s="153"/>
      <c r="AA71" s="153"/>
      <c r="AB71" s="153"/>
      <c r="AC71" s="153"/>
      <c r="AD71" s="153"/>
      <c r="AF71" s="303"/>
      <c r="AG71" s="153"/>
      <c r="AH71" s="153"/>
      <c r="AI71" s="153"/>
      <c r="AJ71" s="153"/>
      <c r="AK71" s="153"/>
      <c r="AL71" s="153"/>
      <c r="AM71" s="153"/>
      <c r="AN71" s="153"/>
      <c r="AO71" s="153"/>
      <c r="AP71" s="153"/>
      <c r="AQ71" s="153"/>
      <c r="AR71" s="153"/>
      <c r="AS71" s="153"/>
    </row>
    <row r="72" spans="1:272" s="150" customFormat="1">
      <c r="B72" s="157"/>
      <c r="C72" s="153"/>
      <c r="D72" s="153"/>
      <c r="E72" s="153"/>
      <c r="F72" s="153"/>
      <c r="G72" s="153"/>
      <c r="H72" s="153"/>
      <c r="I72" s="153"/>
      <c r="J72" s="153"/>
      <c r="K72" s="153"/>
      <c r="L72" s="153"/>
      <c r="M72" s="153"/>
      <c r="N72" s="153"/>
      <c r="O72" s="153"/>
      <c r="Q72" s="296"/>
      <c r="R72" s="153"/>
      <c r="S72" s="153"/>
      <c r="T72" s="153"/>
      <c r="U72" s="153"/>
      <c r="V72" s="153"/>
      <c r="W72" s="153"/>
      <c r="X72" s="153"/>
      <c r="Y72" s="153"/>
      <c r="Z72" s="153"/>
      <c r="AA72" s="153"/>
      <c r="AB72" s="153"/>
      <c r="AC72" s="153"/>
      <c r="AD72" s="153"/>
      <c r="AF72" s="296"/>
      <c r="AG72" s="153"/>
      <c r="AH72" s="153"/>
      <c r="AI72" s="153"/>
      <c r="AJ72" s="153"/>
      <c r="AK72" s="153"/>
      <c r="AL72" s="153"/>
      <c r="AM72" s="153"/>
      <c r="AN72" s="153"/>
      <c r="AO72" s="153"/>
      <c r="AP72" s="153"/>
      <c r="AQ72" s="153"/>
      <c r="AR72" s="153"/>
      <c r="AS72" s="153"/>
    </row>
    <row r="73" spans="1:272" s="150" customFormat="1">
      <c r="B73" s="157"/>
      <c r="C73" s="153"/>
      <c r="D73" s="153"/>
      <c r="E73" s="153"/>
      <c r="F73" s="153"/>
      <c r="G73" s="153"/>
      <c r="H73" s="153"/>
      <c r="I73" s="153"/>
      <c r="J73" s="153"/>
      <c r="K73" s="153"/>
      <c r="L73" s="153"/>
      <c r="M73" s="153"/>
      <c r="N73" s="153"/>
      <c r="O73" s="153"/>
      <c r="Q73" s="296"/>
      <c r="R73" s="153"/>
      <c r="S73" s="153"/>
      <c r="T73" s="153"/>
      <c r="U73" s="153"/>
      <c r="V73" s="153"/>
      <c r="W73" s="153"/>
      <c r="X73" s="153"/>
      <c r="Y73" s="153"/>
      <c r="Z73" s="153"/>
      <c r="AA73" s="153"/>
      <c r="AB73" s="153"/>
      <c r="AC73" s="153"/>
      <c r="AD73" s="153"/>
      <c r="AF73" s="296"/>
      <c r="AG73" s="153"/>
      <c r="AH73" s="153"/>
      <c r="AI73" s="153"/>
      <c r="AJ73" s="153"/>
      <c r="AK73" s="153"/>
      <c r="AL73" s="153"/>
      <c r="AM73" s="153"/>
      <c r="AN73" s="153"/>
      <c r="AO73" s="153"/>
      <c r="AP73" s="153"/>
      <c r="AQ73" s="153"/>
      <c r="AR73" s="153"/>
      <c r="AS73" s="153"/>
    </row>
    <row r="74" spans="1:272" s="150" customFormat="1">
      <c r="B74" s="157"/>
      <c r="C74" s="153"/>
      <c r="D74" s="153"/>
      <c r="E74" s="153"/>
      <c r="F74" s="153"/>
      <c r="G74" s="153"/>
      <c r="H74" s="153"/>
      <c r="I74" s="153"/>
      <c r="J74" s="153"/>
      <c r="K74" s="153"/>
      <c r="L74" s="153"/>
      <c r="M74" s="153"/>
      <c r="N74" s="153"/>
      <c r="O74" s="153"/>
      <c r="Q74" s="296"/>
      <c r="R74" s="153"/>
      <c r="S74" s="153"/>
      <c r="T74" s="153"/>
      <c r="U74" s="153"/>
      <c r="V74" s="153"/>
      <c r="W74" s="153"/>
      <c r="X74" s="153"/>
      <c r="Y74" s="153"/>
      <c r="Z74" s="153"/>
      <c r="AA74" s="153"/>
      <c r="AB74" s="153"/>
      <c r="AC74" s="153"/>
      <c r="AD74" s="153"/>
      <c r="AF74" s="296"/>
      <c r="AG74" s="153"/>
      <c r="AH74" s="153"/>
      <c r="AI74" s="153"/>
      <c r="AJ74" s="153"/>
      <c r="AK74" s="153"/>
      <c r="AL74" s="153"/>
      <c r="AM74" s="153"/>
      <c r="AN74" s="153"/>
      <c r="AO74" s="153"/>
      <c r="AP74" s="153"/>
      <c r="AQ74" s="153"/>
      <c r="AR74" s="153"/>
      <c r="AS74" s="153"/>
    </row>
    <row r="75" spans="1:272" s="150" customFormat="1">
      <c r="B75" s="157"/>
      <c r="C75" s="153"/>
      <c r="D75" s="153"/>
      <c r="E75" s="153"/>
      <c r="F75" s="153"/>
      <c r="G75" s="153"/>
      <c r="H75" s="153"/>
      <c r="I75" s="153"/>
      <c r="J75" s="153"/>
      <c r="K75" s="153"/>
      <c r="L75" s="153"/>
      <c r="M75" s="153"/>
      <c r="N75" s="153"/>
      <c r="O75" s="153"/>
      <c r="Q75" s="296"/>
      <c r="R75" s="153"/>
      <c r="S75" s="153"/>
      <c r="T75" s="153"/>
      <c r="U75" s="153"/>
      <c r="V75" s="153"/>
      <c r="W75" s="153"/>
      <c r="X75" s="153"/>
      <c r="Y75" s="153"/>
      <c r="Z75" s="153"/>
      <c r="AA75" s="153"/>
      <c r="AB75" s="153"/>
      <c r="AC75" s="153"/>
      <c r="AD75" s="153"/>
      <c r="AF75" s="296"/>
      <c r="AG75" s="153"/>
      <c r="AH75" s="153"/>
      <c r="AI75" s="153"/>
      <c r="AJ75" s="153"/>
      <c r="AK75" s="153"/>
      <c r="AL75" s="153"/>
      <c r="AM75" s="153"/>
      <c r="AN75" s="153"/>
      <c r="AO75" s="153"/>
      <c r="AP75" s="153"/>
      <c r="AQ75" s="153"/>
      <c r="AR75" s="153"/>
      <c r="AS75" s="153"/>
    </row>
    <row r="76" spans="1:272" s="150" customFormat="1">
      <c r="B76" s="157"/>
      <c r="C76" s="153"/>
      <c r="D76" s="153"/>
      <c r="E76" s="153"/>
      <c r="F76" s="153"/>
      <c r="G76" s="153"/>
      <c r="H76" s="153"/>
      <c r="I76" s="153"/>
      <c r="J76" s="153"/>
      <c r="K76" s="153"/>
      <c r="L76" s="153"/>
      <c r="M76" s="153"/>
      <c r="N76" s="153"/>
      <c r="O76" s="153"/>
      <c r="Q76" s="296"/>
      <c r="R76" s="153"/>
      <c r="S76" s="153"/>
      <c r="T76" s="153"/>
      <c r="U76" s="153"/>
      <c r="V76" s="153"/>
      <c r="W76" s="153"/>
      <c r="X76" s="153"/>
      <c r="Y76" s="153"/>
      <c r="Z76" s="153"/>
      <c r="AA76" s="153"/>
      <c r="AB76" s="153"/>
      <c r="AC76" s="153"/>
      <c r="AD76" s="153"/>
      <c r="AF76" s="296"/>
      <c r="AG76" s="153"/>
      <c r="AH76" s="153"/>
      <c r="AI76" s="153"/>
      <c r="AJ76" s="153"/>
      <c r="AK76" s="153"/>
      <c r="AL76" s="153"/>
      <c r="AM76" s="153"/>
      <c r="AN76" s="153"/>
      <c r="AO76" s="153"/>
      <c r="AP76" s="153"/>
      <c r="AQ76" s="153"/>
      <c r="AR76" s="153"/>
      <c r="AS76" s="153"/>
    </row>
    <row r="77" spans="1:272" s="150" customFormat="1">
      <c r="B77" s="157"/>
      <c r="C77" s="153"/>
      <c r="D77" s="153"/>
      <c r="E77" s="153"/>
      <c r="F77" s="153"/>
      <c r="G77" s="153"/>
      <c r="H77" s="153"/>
      <c r="I77" s="153"/>
      <c r="J77" s="153"/>
      <c r="K77" s="153"/>
      <c r="L77" s="153"/>
      <c r="M77" s="153"/>
      <c r="N77" s="153"/>
      <c r="O77" s="153"/>
      <c r="Q77" s="296"/>
      <c r="R77" s="153"/>
      <c r="S77" s="153"/>
      <c r="T77" s="153"/>
      <c r="U77" s="153"/>
      <c r="V77" s="153"/>
      <c r="W77" s="153"/>
      <c r="X77" s="153"/>
      <c r="Y77" s="153"/>
      <c r="Z77" s="153"/>
      <c r="AA77" s="153"/>
      <c r="AB77" s="153"/>
      <c r="AC77" s="153"/>
      <c r="AD77" s="153"/>
      <c r="AF77" s="296"/>
      <c r="AG77" s="153"/>
      <c r="AH77" s="153"/>
      <c r="AI77" s="153"/>
      <c r="AJ77" s="153"/>
      <c r="AK77" s="153"/>
      <c r="AL77" s="153"/>
      <c r="AM77" s="153"/>
      <c r="AN77" s="153"/>
      <c r="AO77" s="153"/>
      <c r="AP77" s="153"/>
      <c r="AQ77" s="153"/>
      <c r="AR77" s="153"/>
      <c r="AS77" s="153"/>
    </row>
    <row r="78" spans="1:272" s="150" customFormat="1">
      <c r="B78" s="157"/>
      <c r="C78" s="153"/>
      <c r="D78" s="153"/>
      <c r="E78" s="153"/>
      <c r="F78" s="153"/>
      <c r="G78" s="153"/>
      <c r="H78" s="153"/>
      <c r="I78" s="153"/>
      <c r="J78" s="153"/>
      <c r="K78" s="153"/>
      <c r="L78" s="153"/>
      <c r="M78" s="153"/>
      <c r="N78" s="153"/>
      <c r="O78" s="153"/>
      <c r="Q78" s="296"/>
      <c r="R78" s="153"/>
      <c r="S78" s="153"/>
      <c r="T78" s="153"/>
      <c r="U78" s="153"/>
      <c r="V78" s="153"/>
      <c r="W78" s="153"/>
      <c r="X78" s="153"/>
      <c r="Y78" s="153"/>
      <c r="Z78" s="153"/>
      <c r="AA78" s="153"/>
      <c r="AB78" s="153"/>
      <c r="AC78" s="153"/>
      <c r="AD78" s="153"/>
      <c r="AF78" s="296"/>
      <c r="AG78" s="153"/>
      <c r="AH78" s="153"/>
      <c r="AI78" s="153"/>
      <c r="AJ78" s="153"/>
      <c r="AK78" s="153"/>
      <c r="AL78" s="153"/>
      <c r="AM78" s="153"/>
      <c r="AN78" s="153"/>
      <c r="AO78" s="153"/>
      <c r="AP78" s="153"/>
      <c r="AQ78" s="153"/>
      <c r="AR78" s="153"/>
      <c r="AS78" s="153"/>
    </row>
    <row r="79" spans="1:272" s="150" customFormat="1">
      <c r="B79" s="157"/>
      <c r="C79" s="153"/>
      <c r="D79" s="153"/>
      <c r="E79" s="153"/>
      <c r="F79" s="153"/>
      <c r="G79" s="153"/>
      <c r="H79" s="153"/>
      <c r="I79" s="153"/>
      <c r="J79" s="153"/>
      <c r="K79" s="153"/>
      <c r="L79" s="153"/>
      <c r="M79" s="153"/>
      <c r="N79" s="153"/>
      <c r="O79" s="153"/>
      <c r="Q79" s="296"/>
      <c r="R79" s="153"/>
      <c r="S79" s="153"/>
      <c r="T79" s="153"/>
      <c r="U79" s="153"/>
      <c r="V79" s="153"/>
      <c r="W79" s="153"/>
      <c r="X79" s="153"/>
      <c r="Y79" s="153"/>
      <c r="Z79" s="153"/>
      <c r="AA79" s="153"/>
      <c r="AB79" s="153"/>
      <c r="AC79" s="153"/>
      <c r="AD79" s="153"/>
      <c r="AF79" s="296"/>
      <c r="AG79" s="153"/>
      <c r="AH79" s="153"/>
      <c r="AI79" s="153"/>
      <c r="AJ79" s="153"/>
      <c r="AK79" s="153"/>
      <c r="AL79" s="153"/>
      <c r="AM79" s="153"/>
      <c r="AN79" s="153"/>
      <c r="AO79" s="153"/>
      <c r="AP79" s="153"/>
      <c r="AQ79" s="153"/>
      <c r="AR79" s="153"/>
      <c r="AS79" s="153"/>
    </row>
    <row r="80" spans="1:272" s="150" customFormat="1">
      <c r="B80" s="157"/>
      <c r="C80" s="153"/>
      <c r="D80" s="153"/>
      <c r="E80" s="153"/>
      <c r="F80" s="153"/>
      <c r="G80" s="153"/>
      <c r="H80" s="153"/>
      <c r="I80" s="153"/>
      <c r="J80" s="153"/>
      <c r="K80" s="153"/>
      <c r="L80" s="153"/>
      <c r="M80" s="153"/>
      <c r="N80" s="153"/>
      <c r="O80" s="153"/>
      <c r="Q80" s="296"/>
      <c r="R80" s="153"/>
      <c r="S80" s="153"/>
      <c r="T80" s="153"/>
      <c r="U80" s="153"/>
      <c r="V80" s="153"/>
      <c r="W80" s="153"/>
      <c r="X80" s="153"/>
      <c r="Y80" s="153"/>
      <c r="Z80" s="153"/>
      <c r="AA80" s="153"/>
      <c r="AB80" s="153"/>
      <c r="AC80" s="153"/>
      <c r="AD80" s="153"/>
      <c r="AF80" s="296"/>
      <c r="AG80" s="153"/>
      <c r="AH80" s="153"/>
      <c r="AI80" s="153"/>
      <c r="AJ80" s="153"/>
      <c r="AK80" s="153"/>
      <c r="AL80" s="153"/>
      <c r="AM80" s="153"/>
      <c r="AN80" s="153"/>
      <c r="AO80" s="153"/>
      <c r="AP80" s="153"/>
      <c r="AQ80" s="153"/>
      <c r="AR80" s="153"/>
      <c r="AS80" s="153"/>
    </row>
    <row r="81" spans="2:45" s="150" customFormat="1">
      <c r="B81" s="157"/>
      <c r="C81" s="153"/>
      <c r="D81" s="153"/>
      <c r="E81" s="153"/>
      <c r="F81" s="153"/>
      <c r="G81" s="153"/>
      <c r="H81" s="153"/>
      <c r="I81" s="153"/>
      <c r="J81" s="153"/>
      <c r="K81" s="153"/>
      <c r="L81" s="153"/>
      <c r="M81" s="153"/>
      <c r="N81" s="153"/>
      <c r="O81" s="153"/>
      <c r="Q81" s="296"/>
      <c r="R81" s="153"/>
      <c r="S81" s="153"/>
      <c r="T81" s="153"/>
      <c r="U81" s="153"/>
      <c r="V81" s="153"/>
      <c r="W81" s="153"/>
      <c r="X81" s="153"/>
      <c r="Y81" s="153"/>
      <c r="Z81" s="153"/>
      <c r="AA81" s="153"/>
      <c r="AB81" s="153"/>
      <c r="AC81" s="153"/>
      <c r="AD81" s="153"/>
      <c r="AF81" s="296"/>
      <c r="AG81" s="153"/>
      <c r="AH81" s="153"/>
      <c r="AI81" s="153"/>
      <c r="AJ81" s="153"/>
      <c r="AK81" s="153"/>
      <c r="AL81" s="153"/>
      <c r="AM81" s="153"/>
      <c r="AN81" s="153"/>
      <c r="AO81" s="153"/>
      <c r="AP81" s="153"/>
      <c r="AQ81" s="153"/>
      <c r="AR81" s="153"/>
      <c r="AS81" s="153"/>
    </row>
    <row r="82" spans="2:45" s="150" customFormat="1">
      <c r="B82" s="157"/>
      <c r="C82" s="153"/>
      <c r="D82" s="153"/>
      <c r="E82" s="153"/>
      <c r="F82" s="153"/>
      <c r="G82" s="153"/>
      <c r="H82" s="153"/>
      <c r="I82" s="153"/>
      <c r="J82" s="153"/>
      <c r="K82" s="153"/>
      <c r="L82" s="153"/>
      <c r="M82" s="153"/>
      <c r="N82" s="153"/>
      <c r="O82" s="153"/>
      <c r="Q82" s="296"/>
      <c r="R82" s="153"/>
      <c r="S82" s="153"/>
      <c r="T82" s="153"/>
      <c r="U82" s="153"/>
      <c r="V82" s="153"/>
      <c r="W82" s="153"/>
      <c r="X82" s="153"/>
      <c r="Y82" s="153"/>
      <c r="Z82" s="153"/>
      <c r="AA82" s="153"/>
      <c r="AB82" s="153"/>
      <c r="AC82" s="153"/>
      <c r="AD82" s="153"/>
      <c r="AF82" s="296"/>
      <c r="AG82" s="153"/>
      <c r="AH82" s="153"/>
      <c r="AI82" s="153"/>
      <c r="AJ82" s="153"/>
      <c r="AK82" s="153"/>
      <c r="AL82" s="153"/>
      <c r="AM82" s="153"/>
      <c r="AN82" s="153"/>
      <c r="AO82" s="153"/>
      <c r="AP82" s="153"/>
      <c r="AQ82" s="153"/>
      <c r="AR82" s="153"/>
      <c r="AS82" s="153"/>
    </row>
    <row r="83" spans="2:45" s="150" customFormat="1">
      <c r="B83" s="157"/>
      <c r="C83" s="153"/>
      <c r="D83" s="153"/>
      <c r="E83" s="153"/>
      <c r="F83" s="153"/>
      <c r="G83" s="153"/>
      <c r="H83" s="153"/>
      <c r="I83" s="153"/>
      <c r="J83" s="153"/>
      <c r="K83" s="153"/>
      <c r="L83" s="153"/>
      <c r="M83" s="153"/>
      <c r="N83" s="153"/>
      <c r="O83" s="153"/>
      <c r="Q83" s="296"/>
      <c r="R83" s="153"/>
      <c r="S83" s="153"/>
      <c r="T83" s="153"/>
      <c r="U83" s="153"/>
      <c r="V83" s="153"/>
      <c r="W83" s="153"/>
      <c r="X83" s="153"/>
      <c r="Y83" s="153"/>
      <c r="Z83" s="153"/>
      <c r="AA83" s="153"/>
      <c r="AB83" s="153"/>
      <c r="AC83" s="153"/>
      <c r="AD83" s="153"/>
      <c r="AF83" s="296"/>
      <c r="AG83" s="153"/>
      <c r="AH83" s="153"/>
      <c r="AI83" s="153"/>
      <c r="AJ83" s="153"/>
      <c r="AK83" s="153"/>
      <c r="AL83" s="153"/>
      <c r="AM83" s="153"/>
      <c r="AN83" s="153"/>
      <c r="AO83" s="153"/>
      <c r="AP83" s="153"/>
      <c r="AQ83" s="153"/>
      <c r="AR83" s="153"/>
      <c r="AS83" s="153"/>
    </row>
    <row r="84" spans="2:45" s="150" customFormat="1">
      <c r="B84" s="157"/>
      <c r="C84" s="153"/>
      <c r="D84" s="153"/>
      <c r="E84" s="153"/>
      <c r="F84" s="153"/>
      <c r="G84" s="153"/>
      <c r="H84" s="153"/>
      <c r="I84" s="153"/>
      <c r="J84" s="153"/>
      <c r="K84" s="153"/>
      <c r="L84" s="153"/>
      <c r="M84" s="153"/>
      <c r="N84" s="153"/>
      <c r="O84" s="153"/>
      <c r="Q84" s="296"/>
      <c r="R84" s="153"/>
      <c r="S84" s="153"/>
      <c r="T84" s="153"/>
      <c r="U84" s="153"/>
      <c r="V84" s="153"/>
      <c r="W84" s="153"/>
      <c r="X84" s="153"/>
      <c r="Y84" s="153"/>
      <c r="Z84" s="153"/>
      <c r="AA84" s="153"/>
      <c r="AB84" s="153"/>
      <c r="AC84" s="153"/>
      <c r="AD84" s="153"/>
      <c r="AF84" s="296"/>
      <c r="AG84" s="153"/>
      <c r="AH84" s="153"/>
      <c r="AI84" s="153"/>
      <c r="AJ84" s="153"/>
      <c r="AK84" s="153"/>
      <c r="AL84" s="153"/>
      <c r="AM84" s="153"/>
      <c r="AN84" s="153"/>
      <c r="AO84" s="153"/>
      <c r="AP84" s="153"/>
      <c r="AQ84" s="153"/>
      <c r="AR84" s="153"/>
      <c r="AS84" s="153"/>
    </row>
    <row r="85" spans="2:45" s="150" customFormat="1">
      <c r="B85" s="157"/>
      <c r="C85" s="153"/>
      <c r="D85" s="153"/>
      <c r="E85" s="153"/>
      <c r="F85" s="153"/>
      <c r="G85" s="153"/>
      <c r="H85" s="153"/>
      <c r="I85" s="153"/>
      <c r="J85" s="153"/>
      <c r="K85" s="153"/>
      <c r="L85" s="153"/>
      <c r="M85" s="153"/>
      <c r="N85" s="153"/>
      <c r="O85" s="153"/>
      <c r="Q85" s="296"/>
      <c r="R85" s="153"/>
      <c r="S85" s="153"/>
      <c r="T85" s="153"/>
      <c r="U85" s="153"/>
      <c r="V85" s="153"/>
      <c r="W85" s="153"/>
      <c r="X85" s="153"/>
      <c r="Y85" s="153"/>
      <c r="Z85" s="153"/>
      <c r="AA85" s="153"/>
      <c r="AB85" s="153"/>
      <c r="AC85" s="153"/>
      <c r="AD85" s="153"/>
      <c r="AF85" s="296"/>
      <c r="AG85" s="153"/>
      <c r="AH85" s="153"/>
      <c r="AI85" s="153"/>
      <c r="AJ85" s="153"/>
      <c r="AK85" s="153"/>
      <c r="AL85" s="153"/>
      <c r="AM85" s="153"/>
      <c r="AN85" s="153"/>
      <c r="AO85" s="153"/>
      <c r="AP85" s="153"/>
      <c r="AQ85" s="153"/>
      <c r="AR85" s="153"/>
      <c r="AS85" s="153"/>
    </row>
    <row r="86" spans="2:45" s="150" customFormat="1">
      <c r="B86" s="157"/>
      <c r="C86" s="153"/>
      <c r="D86" s="153"/>
      <c r="E86" s="153"/>
      <c r="F86" s="153"/>
      <c r="G86" s="153"/>
      <c r="H86" s="153"/>
      <c r="I86" s="153"/>
      <c r="J86" s="153"/>
      <c r="K86" s="153"/>
      <c r="L86" s="153"/>
      <c r="M86" s="153"/>
      <c r="N86" s="153"/>
      <c r="O86" s="153"/>
      <c r="Q86" s="296"/>
      <c r="R86" s="153"/>
      <c r="S86" s="153"/>
      <c r="T86" s="153"/>
      <c r="U86" s="153"/>
      <c r="V86" s="153"/>
      <c r="W86" s="153"/>
      <c r="X86" s="153"/>
      <c r="Y86" s="153"/>
      <c r="Z86" s="153"/>
      <c r="AA86" s="153"/>
      <c r="AB86" s="153"/>
      <c r="AC86" s="153"/>
      <c r="AD86" s="153"/>
      <c r="AF86" s="296"/>
      <c r="AG86" s="153"/>
      <c r="AH86" s="153"/>
      <c r="AI86" s="153"/>
      <c r="AJ86" s="153"/>
      <c r="AK86" s="153"/>
      <c r="AL86" s="153"/>
      <c r="AM86" s="153"/>
      <c r="AN86" s="153"/>
      <c r="AO86" s="153"/>
      <c r="AP86" s="153"/>
      <c r="AQ86" s="153"/>
      <c r="AR86" s="153"/>
      <c r="AS86" s="153"/>
    </row>
    <row r="87" spans="2:45" s="150" customFormat="1">
      <c r="B87" s="157"/>
      <c r="C87" s="153"/>
      <c r="D87" s="153"/>
      <c r="E87" s="153"/>
      <c r="F87" s="153"/>
      <c r="G87" s="153"/>
      <c r="H87" s="153"/>
      <c r="I87" s="153"/>
      <c r="J87" s="153"/>
      <c r="K87" s="153"/>
      <c r="L87" s="153"/>
      <c r="M87" s="153"/>
      <c r="N87" s="153"/>
      <c r="O87" s="153"/>
      <c r="Q87" s="296"/>
      <c r="R87" s="153"/>
      <c r="S87" s="153"/>
      <c r="T87" s="153"/>
      <c r="U87" s="153"/>
      <c r="V87" s="153"/>
      <c r="W87" s="153"/>
      <c r="X87" s="153"/>
      <c r="Y87" s="153"/>
      <c r="Z87" s="153"/>
      <c r="AA87" s="153"/>
      <c r="AB87" s="153"/>
      <c r="AC87" s="153"/>
      <c r="AD87" s="153"/>
      <c r="AF87" s="296"/>
      <c r="AG87" s="153"/>
      <c r="AH87" s="153"/>
      <c r="AI87" s="153"/>
      <c r="AJ87" s="153"/>
      <c r="AK87" s="153"/>
      <c r="AL87" s="153"/>
      <c r="AM87" s="153"/>
      <c r="AN87" s="153"/>
      <c r="AO87" s="153"/>
      <c r="AP87" s="153"/>
      <c r="AQ87" s="153"/>
      <c r="AR87" s="153"/>
      <c r="AS87" s="153"/>
    </row>
    <row r="88" spans="2:45" s="150" customFormat="1">
      <c r="B88" s="157"/>
      <c r="C88" s="153"/>
      <c r="D88" s="153"/>
      <c r="E88" s="153"/>
      <c r="F88" s="153"/>
      <c r="G88" s="153"/>
      <c r="H88" s="153"/>
      <c r="I88" s="153"/>
      <c r="J88" s="153"/>
      <c r="K88" s="153"/>
      <c r="L88" s="153"/>
      <c r="M88" s="153"/>
      <c r="N88" s="153"/>
      <c r="O88" s="153"/>
      <c r="Q88" s="296"/>
      <c r="R88" s="153"/>
      <c r="S88" s="153"/>
      <c r="T88" s="153"/>
      <c r="U88" s="153"/>
      <c r="V88" s="153"/>
      <c r="W88" s="153"/>
      <c r="X88" s="153"/>
      <c r="Y88" s="153"/>
      <c r="Z88" s="153"/>
      <c r="AA88" s="153"/>
      <c r="AB88" s="153"/>
      <c r="AC88" s="153"/>
      <c r="AD88" s="153"/>
      <c r="AF88" s="296"/>
      <c r="AG88" s="153"/>
      <c r="AH88" s="153"/>
      <c r="AI88" s="153"/>
      <c r="AJ88" s="153"/>
      <c r="AK88" s="153"/>
      <c r="AL88" s="153"/>
      <c r="AM88" s="153"/>
      <c r="AN88" s="153"/>
      <c r="AO88" s="153"/>
      <c r="AP88" s="153"/>
      <c r="AQ88" s="153"/>
      <c r="AR88" s="153"/>
      <c r="AS88" s="153"/>
    </row>
    <row r="89" spans="2:45" s="150" customFormat="1">
      <c r="B89" s="157"/>
      <c r="C89" s="153"/>
      <c r="D89" s="153"/>
      <c r="E89" s="153"/>
      <c r="F89" s="153"/>
      <c r="G89" s="153"/>
      <c r="H89" s="153"/>
      <c r="I89" s="153"/>
      <c r="J89" s="153"/>
      <c r="K89" s="153"/>
      <c r="L89" s="153"/>
      <c r="M89" s="153"/>
      <c r="N89" s="153"/>
      <c r="O89" s="153"/>
      <c r="Q89" s="296"/>
      <c r="R89" s="153"/>
      <c r="S89" s="153"/>
      <c r="T89" s="153"/>
      <c r="U89" s="153"/>
      <c r="V89" s="153"/>
      <c r="W89" s="153"/>
      <c r="X89" s="153"/>
      <c r="Y89" s="153"/>
      <c r="Z89" s="153"/>
      <c r="AA89" s="153"/>
      <c r="AB89" s="153"/>
      <c r="AC89" s="153"/>
      <c r="AD89" s="153"/>
      <c r="AF89" s="296"/>
      <c r="AG89" s="153"/>
      <c r="AH89" s="153"/>
      <c r="AI89" s="153"/>
      <c r="AJ89" s="153"/>
      <c r="AK89" s="153"/>
      <c r="AL89" s="153"/>
      <c r="AM89" s="153"/>
      <c r="AN89" s="153"/>
      <c r="AO89" s="153"/>
      <c r="AP89" s="153"/>
      <c r="AQ89" s="153"/>
      <c r="AR89" s="153"/>
      <c r="AS89" s="153"/>
    </row>
    <row r="90" spans="2:45" s="150" customFormat="1">
      <c r="B90" s="157"/>
      <c r="C90" s="153"/>
      <c r="D90" s="153"/>
      <c r="E90" s="153"/>
      <c r="F90" s="153"/>
      <c r="G90" s="153"/>
      <c r="H90" s="153"/>
      <c r="I90" s="153"/>
      <c r="J90" s="153"/>
      <c r="K90" s="153"/>
      <c r="L90" s="153"/>
      <c r="M90" s="153"/>
      <c r="N90" s="153"/>
      <c r="O90" s="153"/>
      <c r="Q90" s="296"/>
      <c r="R90" s="153"/>
      <c r="S90" s="153"/>
      <c r="T90" s="153"/>
      <c r="U90" s="153"/>
      <c r="V90" s="153"/>
      <c r="W90" s="153"/>
      <c r="X90" s="153"/>
      <c r="Y90" s="153"/>
      <c r="Z90" s="153"/>
      <c r="AA90" s="153"/>
      <c r="AB90" s="153"/>
      <c r="AC90" s="153"/>
      <c r="AD90" s="153"/>
      <c r="AF90" s="296"/>
      <c r="AG90" s="153"/>
      <c r="AH90" s="153"/>
      <c r="AI90" s="153"/>
      <c r="AJ90" s="153"/>
      <c r="AK90" s="153"/>
      <c r="AL90" s="153"/>
      <c r="AM90" s="153"/>
      <c r="AN90" s="153"/>
      <c r="AO90" s="153"/>
      <c r="AP90" s="153"/>
      <c r="AQ90" s="153"/>
      <c r="AR90" s="153"/>
      <c r="AS90" s="153"/>
    </row>
    <row r="91" spans="2:45" s="150" customFormat="1">
      <c r="B91" s="157"/>
      <c r="C91" s="153"/>
      <c r="D91" s="153"/>
      <c r="E91" s="153"/>
      <c r="F91" s="153"/>
      <c r="G91" s="153"/>
      <c r="H91" s="153"/>
      <c r="I91" s="153"/>
      <c r="J91" s="153"/>
      <c r="K91" s="153"/>
      <c r="L91" s="153"/>
      <c r="M91" s="153"/>
      <c r="N91" s="153"/>
      <c r="O91" s="153"/>
      <c r="Q91" s="296"/>
      <c r="R91" s="153"/>
      <c r="S91" s="153"/>
      <c r="T91" s="153"/>
      <c r="U91" s="153"/>
      <c r="V91" s="153"/>
      <c r="W91" s="153"/>
      <c r="X91" s="153"/>
      <c r="Y91" s="153"/>
      <c r="Z91" s="153"/>
      <c r="AA91" s="153"/>
      <c r="AB91" s="153"/>
      <c r="AC91" s="153"/>
      <c r="AD91" s="153"/>
      <c r="AF91" s="296"/>
      <c r="AG91" s="153"/>
      <c r="AH91" s="153"/>
      <c r="AI91" s="153"/>
      <c r="AJ91" s="153"/>
      <c r="AK91" s="153"/>
      <c r="AL91" s="153"/>
      <c r="AM91" s="153"/>
      <c r="AN91" s="153"/>
      <c r="AO91" s="153"/>
      <c r="AP91" s="153"/>
      <c r="AQ91" s="153"/>
      <c r="AR91" s="153"/>
      <c r="AS91" s="153"/>
    </row>
    <row r="92" spans="2:45" s="150" customFormat="1">
      <c r="B92" s="157"/>
      <c r="C92" s="153"/>
      <c r="D92" s="153"/>
      <c r="E92" s="153"/>
      <c r="F92" s="153"/>
      <c r="G92" s="153"/>
      <c r="H92" s="153"/>
      <c r="I92" s="153"/>
      <c r="J92" s="153"/>
      <c r="K92" s="153"/>
      <c r="L92" s="153"/>
      <c r="M92" s="153"/>
      <c r="N92" s="153"/>
      <c r="O92" s="153"/>
      <c r="Q92" s="296"/>
      <c r="R92" s="153"/>
      <c r="S92" s="153"/>
      <c r="T92" s="153"/>
      <c r="U92" s="153"/>
      <c r="V92" s="153"/>
      <c r="W92" s="153"/>
      <c r="X92" s="153"/>
      <c r="Y92" s="153"/>
      <c r="Z92" s="153"/>
      <c r="AA92" s="153"/>
      <c r="AB92" s="153"/>
      <c r="AC92" s="153"/>
      <c r="AD92" s="153"/>
      <c r="AF92" s="296"/>
      <c r="AG92" s="153"/>
      <c r="AH92" s="153"/>
      <c r="AI92" s="153"/>
      <c r="AJ92" s="153"/>
      <c r="AK92" s="153"/>
      <c r="AL92" s="153"/>
      <c r="AM92" s="153"/>
      <c r="AN92" s="153"/>
      <c r="AO92" s="153"/>
      <c r="AP92" s="153"/>
      <c r="AQ92" s="153"/>
      <c r="AR92" s="153"/>
      <c r="AS92" s="153"/>
    </row>
    <row r="93" spans="2:45" s="150" customFormat="1">
      <c r="B93" s="157"/>
      <c r="C93" s="153"/>
      <c r="D93" s="153"/>
      <c r="E93" s="153"/>
      <c r="F93" s="153"/>
      <c r="G93" s="153"/>
      <c r="H93" s="153"/>
      <c r="I93" s="153"/>
      <c r="J93" s="153"/>
      <c r="K93" s="153"/>
      <c r="L93" s="153"/>
      <c r="M93" s="153"/>
      <c r="N93" s="153"/>
      <c r="O93" s="153"/>
      <c r="Q93" s="296"/>
      <c r="R93" s="153"/>
      <c r="S93" s="153"/>
      <c r="T93" s="153"/>
      <c r="U93" s="153"/>
      <c r="V93" s="153"/>
      <c r="W93" s="153"/>
      <c r="X93" s="153"/>
      <c r="Y93" s="153"/>
      <c r="Z93" s="153"/>
      <c r="AA93" s="153"/>
      <c r="AB93" s="153"/>
      <c r="AC93" s="153"/>
      <c r="AD93" s="153"/>
      <c r="AF93" s="296"/>
      <c r="AG93" s="153"/>
      <c r="AH93" s="153"/>
      <c r="AI93" s="153"/>
      <c r="AJ93" s="153"/>
      <c r="AK93" s="153"/>
      <c r="AL93" s="153"/>
      <c r="AM93" s="153"/>
      <c r="AN93" s="153"/>
      <c r="AO93" s="153"/>
      <c r="AP93" s="153"/>
      <c r="AQ93" s="153"/>
      <c r="AR93" s="153"/>
      <c r="AS93" s="153"/>
    </row>
    <row r="94" spans="2:45" s="150" customFormat="1">
      <c r="B94" s="157"/>
      <c r="C94" s="153"/>
      <c r="D94" s="153"/>
      <c r="E94" s="153"/>
      <c r="F94" s="153"/>
      <c r="G94" s="153"/>
      <c r="H94" s="153"/>
      <c r="I94" s="153"/>
      <c r="J94" s="153"/>
      <c r="K94" s="153"/>
      <c r="L94" s="153"/>
      <c r="M94" s="153"/>
      <c r="N94" s="153"/>
      <c r="O94" s="153"/>
      <c r="Q94" s="296"/>
      <c r="R94" s="153"/>
      <c r="S94" s="153"/>
      <c r="T94" s="153"/>
      <c r="U94" s="153"/>
      <c r="V94" s="153"/>
      <c r="W94" s="153"/>
      <c r="X94" s="153"/>
      <c r="Y94" s="153"/>
      <c r="Z94" s="153"/>
      <c r="AA94" s="153"/>
      <c r="AB94" s="153"/>
      <c r="AC94" s="153"/>
      <c r="AD94" s="153"/>
      <c r="AF94" s="296"/>
      <c r="AG94" s="153"/>
      <c r="AH94" s="153"/>
      <c r="AI94" s="153"/>
      <c r="AJ94" s="153"/>
      <c r="AK94" s="153"/>
      <c r="AL94" s="153"/>
      <c r="AM94" s="153"/>
      <c r="AN94" s="153"/>
      <c r="AO94" s="153"/>
      <c r="AP94" s="153"/>
      <c r="AQ94" s="153"/>
      <c r="AR94" s="153"/>
      <c r="AS94" s="153"/>
    </row>
    <row r="95" spans="2:45" s="150" customFormat="1">
      <c r="B95" s="157"/>
      <c r="C95" s="153"/>
      <c r="D95" s="153"/>
      <c r="E95" s="153"/>
      <c r="F95" s="153"/>
      <c r="G95" s="153"/>
      <c r="H95" s="153"/>
      <c r="I95" s="153"/>
      <c r="J95" s="153"/>
      <c r="K95" s="153"/>
      <c r="L95" s="153"/>
      <c r="M95" s="153"/>
      <c r="N95" s="153"/>
      <c r="O95" s="153"/>
      <c r="Q95" s="296"/>
      <c r="R95" s="153"/>
      <c r="S95" s="153"/>
      <c r="T95" s="153"/>
      <c r="U95" s="153"/>
      <c r="V95" s="153"/>
      <c r="W95" s="153"/>
      <c r="X95" s="153"/>
      <c r="Y95" s="153"/>
      <c r="Z95" s="153"/>
      <c r="AA95" s="153"/>
      <c r="AB95" s="153"/>
      <c r="AC95" s="153"/>
      <c r="AD95" s="153"/>
      <c r="AF95" s="296"/>
      <c r="AG95" s="153"/>
      <c r="AH95" s="153"/>
      <c r="AI95" s="153"/>
      <c r="AJ95" s="153"/>
      <c r="AK95" s="153"/>
      <c r="AL95" s="153"/>
      <c r="AM95" s="153"/>
      <c r="AN95" s="153"/>
      <c r="AO95" s="153"/>
      <c r="AP95" s="153"/>
      <c r="AQ95" s="153"/>
      <c r="AR95" s="153"/>
      <c r="AS95" s="153"/>
    </row>
    <row r="96" spans="2:45" s="150" customFormat="1">
      <c r="B96" s="157"/>
      <c r="C96" s="153"/>
      <c r="D96" s="153"/>
      <c r="E96" s="153"/>
      <c r="F96" s="153"/>
      <c r="G96" s="153"/>
      <c r="H96" s="153"/>
      <c r="I96" s="153"/>
      <c r="J96" s="153"/>
      <c r="K96" s="153"/>
      <c r="L96" s="153"/>
      <c r="M96" s="153"/>
      <c r="N96" s="153"/>
      <c r="O96" s="153"/>
      <c r="Q96" s="296"/>
      <c r="R96" s="153"/>
      <c r="S96" s="153"/>
      <c r="T96" s="153"/>
      <c r="U96" s="153"/>
      <c r="V96" s="153"/>
      <c r="W96" s="153"/>
      <c r="X96" s="153"/>
      <c r="Y96" s="153"/>
      <c r="Z96" s="153"/>
      <c r="AA96" s="153"/>
      <c r="AB96" s="153"/>
      <c r="AC96" s="153"/>
      <c r="AD96" s="153"/>
      <c r="AF96" s="296"/>
      <c r="AG96" s="153"/>
      <c r="AH96" s="153"/>
      <c r="AI96" s="153"/>
      <c r="AJ96" s="153"/>
      <c r="AK96" s="153"/>
      <c r="AL96" s="153"/>
      <c r="AM96" s="153"/>
      <c r="AN96" s="153"/>
      <c r="AO96" s="153"/>
      <c r="AP96" s="153"/>
      <c r="AQ96" s="153"/>
      <c r="AR96" s="153"/>
      <c r="AS96" s="153"/>
    </row>
    <row r="97" spans="2:45" s="150" customFormat="1">
      <c r="B97" s="157"/>
      <c r="C97" s="153"/>
      <c r="D97" s="153"/>
      <c r="E97" s="153"/>
      <c r="F97" s="153"/>
      <c r="G97" s="153"/>
      <c r="H97" s="153"/>
      <c r="I97" s="153"/>
      <c r="J97" s="153"/>
      <c r="K97" s="153"/>
      <c r="L97" s="153"/>
      <c r="M97" s="153"/>
      <c r="N97" s="153"/>
      <c r="O97" s="153"/>
      <c r="Q97" s="296"/>
      <c r="R97" s="153"/>
      <c r="S97" s="153"/>
      <c r="T97" s="153"/>
      <c r="U97" s="153"/>
      <c r="V97" s="153"/>
      <c r="W97" s="153"/>
      <c r="X97" s="153"/>
      <c r="Y97" s="153"/>
      <c r="Z97" s="153"/>
      <c r="AA97" s="153"/>
      <c r="AB97" s="153"/>
      <c r="AC97" s="153"/>
      <c r="AD97" s="153"/>
      <c r="AF97" s="296"/>
      <c r="AG97" s="153"/>
      <c r="AH97" s="153"/>
      <c r="AI97" s="153"/>
      <c r="AJ97" s="153"/>
      <c r="AK97" s="153"/>
      <c r="AL97" s="153"/>
      <c r="AM97" s="153"/>
      <c r="AN97" s="153"/>
      <c r="AO97" s="153"/>
      <c r="AP97" s="153"/>
      <c r="AQ97" s="153"/>
      <c r="AR97" s="153"/>
      <c r="AS97" s="153"/>
    </row>
    <row r="98" spans="2:45" s="150" customFormat="1">
      <c r="B98" s="157"/>
      <c r="C98" s="153"/>
      <c r="D98" s="153"/>
      <c r="E98" s="153"/>
      <c r="F98" s="153"/>
      <c r="G98" s="153"/>
      <c r="H98" s="153"/>
      <c r="I98" s="153"/>
      <c r="J98" s="153"/>
      <c r="K98" s="153"/>
      <c r="L98" s="153"/>
      <c r="M98" s="153"/>
      <c r="N98" s="153"/>
      <c r="O98" s="153"/>
      <c r="Q98" s="296"/>
      <c r="R98" s="153"/>
      <c r="S98" s="153"/>
      <c r="T98" s="153"/>
      <c r="U98" s="153"/>
      <c r="V98" s="153"/>
      <c r="W98" s="153"/>
      <c r="X98" s="153"/>
      <c r="Y98" s="153"/>
      <c r="Z98" s="153"/>
      <c r="AA98" s="153"/>
      <c r="AB98" s="153"/>
      <c r="AC98" s="153"/>
      <c r="AD98" s="153"/>
      <c r="AF98" s="296"/>
      <c r="AG98" s="153"/>
      <c r="AH98" s="153"/>
      <c r="AI98" s="153"/>
      <c r="AJ98" s="153"/>
      <c r="AK98" s="153"/>
      <c r="AL98" s="153"/>
      <c r="AM98" s="153"/>
      <c r="AN98" s="153"/>
      <c r="AO98" s="153"/>
      <c r="AP98" s="153"/>
      <c r="AQ98" s="153"/>
      <c r="AR98" s="153"/>
      <c r="AS98" s="153"/>
    </row>
    <row r="99" spans="2:45" s="150" customFormat="1">
      <c r="B99" s="157"/>
      <c r="C99" s="153"/>
      <c r="D99" s="153"/>
      <c r="E99" s="153"/>
      <c r="F99" s="153"/>
      <c r="G99" s="153"/>
      <c r="H99" s="153"/>
      <c r="I99" s="153"/>
      <c r="J99" s="153"/>
      <c r="K99" s="153"/>
      <c r="L99" s="153"/>
      <c r="M99" s="153"/>
      <c r="N99" s="153"/>
      <c r="O99" s="153"/>
      <c r="Q99" s="296"/>
      <c r="R99" s="153"/>
      <c r="S99" s="153"/>
      <c r="T99" s="153"/>
      <c r="U99" s="153"/>
      <c r="V99" s="153"/>
      <c r="W99" s="153"/>
      <c r="X99" s="153"/>
      <c r="Y99" s="153"/>
      <c r="Z99" s="153"/>
      <c r="AA99" s="153"/>
      <c r="AB99" s="153"/>
      <c r="AC99" s="153"/>
      <c r="AD99" s="153"/>
      <c r="AF99" s="296"/>
      <c r="AG99" s="153"/>
      <c r="AH99" s="153"/>
      <c r="AI99" s="153"/>
      <c r="AJ99" s="153"/>
      <c r="AK99" s="153"/>
      <c r="AL99" s="153"/>
      <c r="AM99" s="153"/>
      <c r="AN99" s="153"/>
      <c r="AO99" s="153"/>
      <c r="AP99" s="153"/>
      <c r="AQ99" s="153"/>
      <c r="AR99" s="153"/>
      <c r="AS99" s="153"/>
    </row>
    <row r="100" spans="2:45" s="150" customFormat="1">
      <c r="B100" s="157"/>
      <c r="C100" s="153"/>
      <c r="D100" s="153"/>
      <c r="E100" s="153"/>
      <c r="F100" s="153"/>
      <c r="G100" s="153"/>
      <c r="H100" s="153"/>
      <c r="I100" s="153"/>
      <c r="J100" s="153"/>
      <c r="K100" s="153"/>
      <c r="L100" s="153"/>
      <c r="M100" s="153"/>
      <c r="N100" s="153"/>
      <c r="O100" s="153"/>
      <c r="Q100" s="296"/>
      <c r="R100" s="153"/>
      <c r="S100" s="153"/>
      <c r="T100" s="153"/>
      <c r="U100" s="153"/>
      <c r="V100" s="153"/>
      <c r="W100" s="153"/>
      <c r="X100" s="153"/>
      <c r="Y100" s="153"/>
      <c r="Z100" s="153"/>
      <c r="AA100" s="153"/>
      <c r="AB100" s="153"/>
      <c r="AC100" s="153"/>
      <c r="AD100" s="153"/>
      <c r="AF100" s="296"/>
      <c r="AG100" s="153"/>
      <c r="AH100" s="153"/>
      <c r="AI100" s="153"/>
      <c r="AJ100" s="153"/>
      <c r="AK100" s="153"/>
      <c r="AL100" s="153"/>
      <c r="AM100" s="153"/>
      <c r="AN100" s="153"/>
      <c r="AO100" s="153"/>
      <c r="AP100" s="153"/>
      <c r="AQ100" s="153"/>
      <c r="AR100" s="153"/>
      <c r="AS100" s="153"/>
    </row>
    <row r="101" spans="2:45" s="150" customFormat="1">
      <c r="B101" s="157"/>
      <c r="C101" s="153"/>
      <c r="D101" s="153"/>
      <c r="E101" s="153"/>
      <c r="F101" s="153"/>
      <c r="G101" s="153"/>
      <c r="H101" s="153"/>
      <c r="I101" s="153"/>
      <c r="J101" s="153"/>
      <c r="K101" s="153"/>
      <c r="L101" s="153"/>
      <c r="M101" s="153"/>
      <c r="N101" s="153"/>
      <c r="O101" s="153"/>
      <c r="Q101" s="296"/>
      <c r="R101" s="153"/>
      <c r="S101" s="153"/>
      <c r="T101" s="153"/>
      <c r="U101" s="153"/>
      <c r="V101" s="153"/>
      <c r="W101" s="153"/>
      <c r="X101" s="153"/>
      <c r="Y101" s="153"/>
      <c r="Z101" s="153"/>
      <c r="AA101" s="153"/>
      <c r="AB101" s="153"/>
      <c r="AC101" s="153"/>
      <c r="AD101" s="153"/>
      <c r="AF101" s="296"/>
      <c r="AG101" s="153"/>
      <c r="AH101" s="153"/>
      <c r="AI101" s="153"/>
      <c r="AJ101" s="153"/>
      <c r="AK101" s="153"/>
      <c r="AL101" s="153"/>
      <c r="AM101" s="153"/>
      <c r="AN101" s="153"/>
      <c r="AO101" s="153"/>
      <c r="AP101" s="153"/>
      <c r="AQ101" s="153"/>
      <c r="AR101" s="153"/>
      <c r="AS101" s="153"/>
    </row>
    <row r="102" spans="2:45" s="150" customFormat="1">
      <c r="B102" s="157"/>
      <c r="C102" s="153"/>
      <c r="D102" s="153"/>
      <c r="E102" s="153"/>
      <c r="F102" s="153"/>
      <c r="G102" s="153"/>
      <c r="H102" s="153"/>
      <c r="I102" s="153"/>
      <c r="J102" s="153"/>
      <c r="K102" s="153"/>
      <c r="L102" s="153"/>
      <c r="M102" s="153"/>
      <c r="N102" s="153"/>
      <c r="O102" s="153"/>
      <c r="Q102" s="296"/>
      <c r="R102" s="153"/>
      <c r="S102" s="153"/>
      <c r="T102" s="153"/>
      <c r="U102" s="153"/>
      <c r="V102" s="153"/>
      <c r="W102" s="153"/>
      <c r="X102" s="153"/>
      <c r="Y102" s="153"/>
      <c r="Z102" s="153"/>
      <c r="AA102" s="153"/>
      <c r="AB102" s="153"/>
      <c r="AC102" s="153"/>
      <c r="AD102" s="153"/>
      <c r="AF102" s="296"/>
      <c r="AG102" s="153"/>
      <c r="AH102" s="153"/>
      <c r="AI102" s="153"/>
      <c r="AJ102" s="153"/>
      <c r="AK102" s="153"/>
      <c r="AL102" s="153"/>
      <c r="AM102" s="153"/>
      <c r="AN102" s="153"/>
      <c r="AO102" s="153"/>
      <c r="AP102" s="153"/>
      <c r="AQ102" s="153"/>
      <c r="AR102" s="153"/>
      <c r="AS102" s="153"/>
    </row>
    <row r="103" spans="2:45" s="150" customFormat="1">
      <c r="B103" s="157"/>
      <c r="C103" s="153"/>
      <c r="D103" s="153"/>
      <c r="E103" s="153"/>
      <c r="F103" s="153"/>
      <c r="G103" s="153"/>
      <c r="H103" s="153"/>
      <c r="I103" s="153"/>
      <c r="J103" s="153"/>
      <c r="K103" s="153"/>
      <c r="L103" s="153"/>
      <c r="M103" s="153"/>
      <c r="N103" s="153"/>
      <c r="O103" s="153"/>
      <c r="Q103" s="296"/>
      <c r="R103" s="153"/>
      <c r="S103" s="153"/>
      <c r="T103" s="153"/>
      <c r="U103" s="153"/>
      <c r="V103" s="153"/>
      <c r="W103" s="153"/>
      <c r="X103" s="153"/>
      <c r="Y103" s="153"/>
      <c r="Z103" s="153"/>
      <c r="AA103" s="153"/>
      <c r="AB103" s="153"/>
      <c r="AC103" s="153"/>
      <c r="AD103" s="153"/>
      <c r="AF103" s="296"/>
      <c r="AG103" s="153"/>
      <c r="AH103" s="153"/>
      <c r="AI103" s="153"/>
      <c r="AJ103" s="153"/>
      <c r="AK103" s="153"/>
      <c r="AL103" s="153"/>
      <c r="AM103" s="153"/>
      <c r="AN103" s="153"/>
      <c r="AO103" s="153"/>
      <c r="AP103" s="153"/>
      <c r="AQ103" s="153"/>
      <c r="AR103" s="153"/>
      <c r="AS103" s="153"/>
    </row>
    <row r="104" spans="2:45" s="150" customFormat="1">
      <c r="B104" s="157"/>
      <c r="C104" s="153"/>
      <c r="D104" s="153"/>
      <c r="E104" s="153"/>
      <c r="F104" s="153"/>
      <c r="G104" s="153"/>
      <c r="H104" s="153"/>
      <c r="I104" s="153"/>
      <c r="J104" s="153"/>
      <c r="K104" s="153"/>
      <c r="L104" s="153"/>
      <c r="M104" s="153"/>
      <c r="N104" s="153"/>
      <c r="O104" s="153"/>
      <c r="Q104" s="296"/>
      <c r="R104" s="153"/>
      <c r="S104" s="153"/>
      <c r="T104" s="153"/>
      <c r="U104" s="153"/>
      <c r="V104" s="153"/>
      <c r="W104" s="153"/>
      <c r="X104" s="153"/>
      <c r="Y104" s="153"/>
      <c r="Z104" s="153"/>
      <c r="AA104" s="153"/>
      <c r="AB104" s="153"/>
      <c r="AC104" s="153"/>
      <c r="AD104" s="153"/>
      <c r="AF104" s="296"/>
      <c r="AG104" s="153"/>
      <c r="AH104" s="153"/>
      <c r="AI104" s="153"/>
      <c r="AJ104" s="153"/>
      <c r="AK104" s="153"/>
      <c r="AL104" s="153"/>
      <c r="AM104" s="153"/>
      <c r="AN104" s="153"/>
      <c r="AO104" s="153"/>
      <c r="AP104" s="153"/>
      <c r="AQ104" s="153"/>
      <c r="AR104" s="153"/>
      <c r="AS104" s="153"/>
    </row>
    <row r="105" spans="2:45" s="150" customFormat="1">
      <c r="B105" s="157"/>
      <c r="C105" s="153"/>
      <c r="D105" s="153"/>
      <c r="E105" s="153"/>
      <c r="F105" s="153"/>
      <c r="G105" s="153"/>
      <c r="H105" s="153"/>
      <c r="I105" s="153"/>
      <c r="J105" s="153"/>
      <c r="K105" s="153"/>
      <c r="L105" s="153"/>
      <c r="M105" s="153"/>
      <c r="N105" s="153"/>
      <c r="O105" s="153"/>
      <c r="Q105" s="296"/>
      <c r="R105" s="153"/>
      <c r="S105" s="153"/>
      <c r="T105" s="153"/>
      <c r="U105" s="153"/>
      <c r="V105" s="153"/>
      <c r="W105" s="153"/>
      <c r="X105" s="153"/>
      <c r="Y105" s="153"/>
      <c r="Z105" s="153"/>
      <c r="AA105" s="153"/>
      <c r="AB105" s="153"/>
      <c r="AC105" s="153"/>
      <c r="AD105" s="153"/>
      <c r="AF105" s="296"/>
      <c r="AG105" s="153"/>
      <c r="AH105" s="153"/>
      <c r="AI105" s="153"/>
      <c r="AJ105" s="153"/>
      <c r="AK105" s="153"/>
      <c r="AL105" s="153"/>
      <c r="AM105" s="153"/>
      <c r="AN105" s="153"/>
      <c r="AO105" s="153"/>
      <c r="AP105" s="153"/>
      <c r="AQ105" s="153"/>
      <c r="AR105" s="153"/>
      <c r="AS105" s="153"/>
    </row>
    <row r="106" spans="2:45" s="150" customFormat="1">
      <c r="B106" s="157"/>
      <c r="C106" s="153"/>
      <c r="D106" s="153"/>
      <c r="E106" s="153"/>
      <c r="F106" s="153"/>
      <c r="G106" s="153"/>
      <c r="H106" s="153"/>
      <c r="I106" s="153"/>
      <c r="J106" s="153"/>
      <c r="K106" s="153"/>
      <c r="L106" s="153"/>
      <c r="M106" s="153"/>
      <c r="N106" s="153"/>
      <c r="O106" s="153"/>
      <c r="Q106" s="296"/>
      <c r="R106" s="153"/>
      <c r="S106" s="153"/>
      <c r="T106" s="153"/>
      <c r="U106" s="153"/>
      <c r="V106" s="153"/>
      <c r="W106" s="153"/>
      <c r="X106" s="153"/>
      <c r="Y106" s="153"/>
      <c r="Z106" s="153"/>
      <c r="AA106" s="153"/>
      <c r="AB106" s="153"/>
      <c r="AC106" s="153"/>
      <c r="AD106" s="153"/>
      <c r="AF106" s="296"/>
      <c r="AG106" s="153"/>
      <c r="AH106" s="153"/>
      <c r="AI106" s="153"/>
      <c r="AJ106" s="153"/>
      <c r="AK106" s="153"/>
      <c r="AL106" s="153"/>
      <c r="AM106" s="153"/>
      <c r="AN106" s="153"/>
      <c r="AO106" s="153"/>
      <c r="AP106" s="153"/>
      <c r="AQ106" s="153"/>
      <c r="AR106" s="153"/>
      <c r="AS106" s="153"/>
    </row>
    <row r="107" spans="2:45" s="150" customFormat="1">
      <c r="B107" s="157"/>
      <c r="C107" s="153"/>
      <c r="D107" s="153"/>
      <c r="E107" s="153"/>
      <c r="F107" s="153"/>
      <c r="G107" s="153"/>
      <c r="H107" s="153"/>
      <c r="I107" s="153"/>
      <c r="J107" s="153"/>
      <c r="K107" s="153"/>
      <c r="L107" s="153"/>
      <c r="M107" s="153"/>
      <c r="N107" s="153"/>
      <c r="O107" s="153"/>
      <c r="Q107" s="296"/>
      <c r="R107" s="153"/>
      <c r="S107" s="153"/>
      <c r="T107" s="153"/>
      <c r="U107" s="153"/>
      <c r="V107" s="153"/>
      <c r="W107" s="153"/>
      <c r="X107" s="153"/>
      <c r="Y107" s="153"/>
      <c r="Z107" s="153"/>
      <c r="AA107" s="153"/>
      <c r="AB107" s="153"/>
      <c r="AC107" s="153"/>
      <c r="AD107" s="153"/>
      <c r="AF107" s="296"/>
      <c r="AG107" s="153"/>
      <c r="AH107" s="153"/>
      <c r="AI107" s="153"/>
      <c r="AJ107" s="153"/>
      <c r="AK107" s="153"/>
      <c r="AL107" s="153"/>
      <c r="AM107" s="153"/>
      <c r="AN107" s="153"/>
      <c r="AO107" s="153"/>
      <c r="AP107" s="153"/>
      <c r="AQ107" s="153"/>
      <c r="AR107" s="153"/>
      <c r="AS107" s="153"/>
    </row>
    <row r="108" spans="2:45" s="150" customFormat="1">
      <c r="B108" s="157"/>
      <c r="C108" s="153"/>
      <c r="D108" s="153"/>
      <c r="E108" s="153"/>
      <c r="F108" s="153"/>
      <c r="G108" s="153"/>
      <c r="H108" s="153"/>
      <c r="I108" s="153"/>
      <c r="J108" s="153"/>
      <c r="K108" s="153"/>
      <c r="L108" s="153"/>
      <c r="M108" s="153"/>
      <c r="N108" s="153"/>
      <c r="O108" s="153"/>
      <c r="Q108" s="296"/>
      <c r="R108" s="153"/>
      <c r="S108" s="153"/>
      <c r="T108" s="153"/>
      <c r="U108" s="153"/>
      <c r="V108" s="153"/>
      <c r="W108" s="153"/>
      <c r="X108" s="153"/>
      <c r="Y108" s="153"/>
      <c r="Z108" s="153"/>
      <c r="AA108" s="153"/>
      <c r="AB108" s="153"/>
      <c r="AC108" s="153"/>
      <c r="AD108" s="153"/>
      <c r="AF108" s="296"/>
      <c r="AG108" s="153"/>
      <c r="AH108" s="153"/>
      <c r="AI108" s="153"/>
      <c r="AJ108" s="153"/>
      <c r="AK108" s="153"/>
      <c r="AL108" s="153"/>
      <c r="AM108" s="153"/>
      <c r="AN108" s="153"/>
      <c r="AO108" s="153"/>
      <c r="AP108" s="153"/>
      <c r="AQ108" s="153"/>
      <c r="AR108" s="153"/>
      <c r="AS108" s="153"/>
    </row>
    <row r="109" spans="2:45" s="150" customFormat="1">
      <c r="B109" s="157"/>
      <c r="C109" s="153"/>
      <c r="D109" s="153"/>
      <c r="E109" s="153"/>
      <c r="F109" s="153"/>
      <c r="G109" s="153"/>
      <c r="H109" s="153"/>
      <c r="I109" s="153"/>
      <c r="J109" s="153"/>
      <c r="K109" s="153"/>
      <c r="L109" s="153"/>
      <c r="M109" s="153"/>
      <c r="N109" s="153"/>
      <c r="O109" s="153"/>
      <c r="Q109" s="296"/>
      <c r="R109" s="153"/>
      <c r="S109" s="153"/>
      <c r="T109" s="153"/>
      <c r="U109" s="153"/>
      <c r="V109" s="153"/>
      <c r="W109" s="153"/>
      <c r="X109" s="153"/>
      <c r="Y109" s="153"/>
      <c r="Z109" s="153"/>
      <c r="AA109" s="153"/>
      <c r="AB109" s="153"/>
      <c r="AC109" s="153"/>
      <c r="AD109" s="153"/>
      <c r="AF109" s="296"/>
      <c r="AG109" s="153"/>
      <c r="AH109" s="153"/>
      <c r="AI109" s="153"/>
      <c r="AJ109" s="153"/>
      <c r="AK109" s="153"/>
      <c r="AL109" s="153"/>
      <c r="AM109" s="153"/>
      <c r="AN109" s="153"/>
      <c r="AO109" s="153"/>
      <c r="AP109" s="153"/>
      <c r="AQ109" s="153"/>
      <c r="AR109" s="153"/>
      <c r="AS109" s="153"/>
    </row>
    <row r="110" spans="2:45" s="150" customFormat="1">
      <c r="B110" s="157"/>
      <c r="C110" s="153"/>
      <c r="D110" s="153"/>
      <c r="E110" s="153"/>
      <c r="F110" s="153"/>
      <c r="G110" s="153"/>
      <c r="H110" s="153"/>
      <c r="I110" s="153"/>
      <c r="J110" s="153"/>
      <c r="K110" s="153"/>
      <c r="L110" s="153"/>
      <c r="M110" s="153"/>
      <c r="N110" s="153"/>
      <c r="O110" s="153"/>
      <c r="Q110" s="296"/>
      <c r="R110" s="153"/>
      <c r="S110" s="153"/>
      <c r="T110" s="153"/>
      <c r="U110" s="153"/>
      <c r="V110" s="153"/>
      <c r="W110" s="153"/>
      <c r="X110" s="153"/>
      <c r="Y110" s="153"/>
      <c r="Z110" s="153"/>
      <c r="AA110" s="153"/>
      <c r="AB110" s="153"/>
      <c r="AC110" s="153"/>
      <c r="AD110" s="153"/>
      <c r="AF110" s="296"/>
      <c r="AG110" s="153"/>
      <c r="AH110" s="153"/>
      <c r="AI110" s="153"/>
      <c r="AJ110" s="153"/>
      <c r="AK110" s="153"/>
      <c r="AL110" s="153"/>
      <c r="AM110" s="153"/>
      <c r="AN110" s="153"/>
      <c r="AO110" s="153"/>
      <c r="AP110" s="153"/>
      <c r="AQ110" s="153"/>
      <c r="AR110" s="153"/>
      <c r="AS110" s="153"/>
    </row>
    <row r="111" spans="2:45" s="150" customFormat="1">
      <c r="B111" s="157"/>
      <c r="C111" s="153"/>
      <c r="D111" s="153"/>
      <c r="E111" s="153"/>
      <c r="F111" s="153"/>
      <c r="G111" s="153"/>
      <c r="H111" s="153"/>
      <c r="I111" s="153"/>
      <c r="J111" s="153"/>
      <c r="K111" s="153"/>
      <c r="L111" s="153"/>
      <c r="M111" s="153"/>
      <c r="N111" s="153"/>
      <c r="O111" s="153"/>
      <c r="Q111" s="296"/>
      <c r="R111" s="153"/>
      <c r="S111" s="153"/>
      <c r="T111" s="153"/>
      <c r="U111" s="153"/>
      <c r="V111" s="153"/>
      <c r="W111" s="153"/>
      <c r="X111" s="153"/>
      <c r="Y111" s="153"/>
      <c r="Z111" s="153"/>
      <c r="AA111" s="153"/>
      <c r="AB111" s="153"/>
      <c r="AC111" s="153"/>
      <c r="AD111" s="153"/>
      <c r="AF111" s="296"/>
      <c r="AG111" s="153"/>
      <c r="AH111" s="153"/>
      <c r="AI111" s="153"/>
      <c r="AJ111" s="153"/>
      <c r="AK111" s="153"/>
      <c r="AL111" s="153"/>
      <c r="AM111" s="153"/>
      <c r="AN111" s="153"/>
      <c r="AO111" s="153"/>
      <c r="AP111" s="153"/>
      <c r="AQ111" s="153"/>
      <c r="AR111" s="153"/>
      <c r="AS111" s="153"/>
    </row>
    <row r="112" spans="2:45" s="150" customFormat="1">
      <c r="B112" s="157"/>
      <c r="C112" s="153"/>
      <c r="D112" s="153"/>
      <c r="E112" s="153"/>
      <c r="F112" s="153"/>
      <c r="G112" s="153"/>
      <c r="H112" s="153"/>
      <c r="I112" s="153"/>
      <c r="J112" s="153"/>
      <c r="K112" s="153"/>
      <c r="L112" s="153"/>
      <c r="M112" s="153"/>
      <c r="N112" s="153"/>
      <c r="O112" s="153"/>
      <c r="Q112" s="296"/>
      <c r="R112" s="153"/>
      <c r="S112" s="153"/>
      <c r="T112" s="153"/>
      <c r="U112" s="153"/>
      <c r="V112" s="153"/>
      <c r="W112" s="153"/>
      <c r="X112" s="153"/>
      <c r="Y112" s="153"/>
      <c r="Z112" s="153"/>
      <c r="AA112" s="153"/>
      <c r="AB112" s="153"/>
      <c r="AC112" s="153"/>
      <c r="AD112" s="153"/>
      <c r="AF112" s="296"/>
      <c r="AG112" s="153"/>
      <c r="AH112" s="153"/>
      <c r="AI112" s="153"/>
      <c r="AJ112" s="153"/>
      <c r="AK112" s="153"/>
      <c r="AL112" s="153"/>
      <c r="AM112" s="153"/>
      <c r="AN112" s="153"/>
      <c r="AO112" s="153"/>
      <c r="AP112" s="153"/>
      <c r="AQ112" s="153"/>
      <c r="AR112" s="153"/>
      <c r="AS112" s="153"/>
    </row>
    <row r="113" spans="2:45" s="150" customFormat="1">
      <c r="B113" s="157"/>
      <c r="C113" s="153"/>
      <c r="D113" s="153"/>
      <c r="E113" s="153"/>
      <c r="F113" s="153"/>
      <c r="G113" s="153"/>
      <c r="H113" s="153"/>
      <c r="I113" s="153"/>
      <c r="J113" s="153"/>
      <c r="K113" s="153"/>
      <c r="L113" s="153"/>
      <c r="M113" s="153"/>
      <c r="N113" s="153"/>
      <c r="O113" s="153"/>
      <c r="Q113" s="296"/>
      <c r="R113" s="153"/>
      <c r="S113" s="153"/>
      <c r="T113" s="153"/>
      <c r="U113" s="153"/>
      <c r="V113" s="153"/>
      <c r="W113" s="153"/>
      <c r="X113" s="153"/>
      <c r="Y113" s="153"/>
      <c r="Z113" s="153"/>
      <c r="AA113" s="153"/>
      <c r="AB113" s="153"/>
      <c r="AC113" s="153"/>
      <c r="AD113" s="153"/>
      <c r="AF113" s="296"/>
      <c r="AG113" s="153"/>
      <c r="AH113" s="153"/>
      <c r="AI113" s="153"/>
      <c r="AJ113" s="153"/>
      <c r="AK113" s="153"/>
      <c r="AL113" s="153"/>
      <c r="AM113" s="153"/>
      <c r="AN113" s="153"/>
      <c r="AO113" s="153"/>
      <c r="AP113" s="153"/>
      <c r="AQ113" s="153"/>
      <c r="AR113" s="153"/>
      <c r="AS113" s="153"/>
    </row>
    <row r="114" spans="2:45" s="150" customFormat="1">
      <c r="B114" s="157"/>
      <c r="C114" s="153"/>
      <c r="D114" s="153"/>
      <c r="E114" s="153"/>
      <c r="F114" s="153"/>
      <c r="G114" s="153"/>
      <c r="H114" s="153"/>
      <c r="I114" s="153"/>
      <c r="J114" s="153"/>
      <c r="K114" s="153"/>
      <c r="L114" s="153"/>
      <c r="M114" s="153"/>
      <c r="N114" s="153"/>
      <c r="O114" s="153"/>
      <c r="Q114" s="296"/>
      <c r="R114" s="153"/>
      <c r="S114" s="153"/>
      <c r="T114" s="153"/>
      <c r="U114" s="153"/>
      <c r="V114" s="153"/>
      <c r="W114" s="153"/>
      <c r="X114" s="153"/>
      <c r="Y114" s="153"/>
      <c r="Z114" s="153"/>
      <c r="AA114" s="153"/>
      <c r="AB114" s="153"/>
      <c r="AC114" s="153"/>
      <c r="AD114" s="153"/>
      <c r="AF114" s="296"/>
      <c r="AG114" s="153"/>
      <c r="AH114" s="153"/>
      <c r="AI114" s="153"/>
      <c r="AJ114" s="153"/>
      <c r="AK114" s="153"/>
      <c r="AL114" s="153"/>
      <c r="AM114" s="153"/>
      <c r="AN114" s="153"/>
      <c r="AO114" s="153"/>
      <c r="AP114" s="153"/>
      <c r="AQ114" s="153"/>
      <c r="AR114" s="153"/>
      <c r="AS114" s="153"/>
    </row>
    <row r="115" spans="2:45" s="150" customFormat="1">
      <c r="B115" s="157"/>
      <c r="C115" s="153"/>
      <c r="D115" s="153"/>
      <c r="E115" s="153"/>
      <c r="F115" s="153"/>
      <c r="G115" s="153"/>
      <c r="H115" s="153"/>
      <c r="I115" s="153"/>
      <c r="J115" s="153"/>
      <c r="K115" s="153"/>
      <c r="L115" s="153"/>
      <c r="M115" s="153"/>
      <c r="N115" s="153"/>
      <c r="O115" s="153"/>
      <c r="Q115" s="296"/>
      <c r="R115" s="153"/>
      <c r="S115" s="153"/>
      <c r="T115" s="153"/>
      <c r="U115" s="153"/>
      <c r="V115" s="153"/>
      <c r="W115" s="153"/>
      <c r="X115" s="153"/>
      <c r="Y115" s="153"/>
      <c r="Z115" s="153"/>
      <c r="AA115" s="153"/>
      <c r="AB115" s="153"/>
      <c r="AC115" s="153"/>
      <c r="AD115" s="153"/>
      <c r="AF115" s="296"/>
      <c r="AG115" s="153"/>
      <c r="AH115" s="153"/>
      <c r="AI115" s="153"/>
      <c r="AJ115" s="153"/>
      <c r="AK115" s="153"/>
      <c r="AL115" s="153"/>
      <c r="AM115" s="153"/>
      <c r="AN115" s="153"/>
      <c r="AO115" s="153"/>
      <c r="AP115" s="153"/>
      <c r="AQ115" s="153"/>
      <c r="AR115" s="153"/>
      <c r="AS115" s="153"/>
    </row>
    <row r="116" spans="2:45" s="150" customFormat="1">
      <c r="B116" s="157"/>
      <c r="C116" s="153"/>
      <c r="D116" s="153"/>
      <c r="E116" s="153"/>
      <c r="F116" s="153"/>
      <c r="G116" s="153"/>
      <c r="H116" s="153"/>
      <c r="I116" s="153"/>
      <c r="J116" s="153"/>
      <c r="K116" s="153"/>
      <c r="L116" s="153"/>
      <c r="M116" s="153"/>
      <c r="N116" s="153"/>
      <c r="O116" s="153"/>
      <c r="Q116" s="296"/>
      <c r="R116" s="153"/>
      <c r="S116" s="153"/>
      <c r="T116" s="153"/>
      <c r="U116" s="153"/>
      <c r="V116" s="153"/>
      <c r="W116" s="153"/>
      <c r="X116" s="153"/>
      <c r="Y116" s="153"/>
      <c r="Z116" s="153"/>
      <c r="AA116" s="153"/>
      <c r="AB116" s="153"/>
      <c r="AC116" s="153"/>
      <c r="AD116" s="153"/>
      <c r="AF116" s="296"/>
      <c r="AG116" s="153"/>
      <c r="AH116" s="153"/>
      <c r="AI116" s="153"/>
      <c r="AJ116" s="153"/>
      <c r="AK116" s="153"/>
      <c r="AL116" s="153"/>
      <c r="AM116" s="153"/>
      <c r="AN116" s="153"/>
      <c r="AO116" s="153"/>
      <c r="AP116" s="153"/>
      <c r="AQ116" s="153"/>
      <c r="AR116" s="153"/>
      <c r="AS116" s="153"/>
    </row>
    <row r="117" spans="2:45" s="150" customFormat="1">
      <c r="B117" s="157"/>
      <c r="C117" s="153"/>
      <c r="D117" s="153"/>
      <c r="E117" s="153"/>
      <c r="F117" s="153"/>
      <c r="G117" s="153"/>
      <c r="H117" s="153"/>
      <c r="I117" s="153"/>
      <c r="J117" s="153"/>
      <c r="K117" s="153"/>
      <c r="L117" s="153"/>
      <c r="M117" s="153"/>
      <c r="N117" s="153"/>
      <c r="O117" s="153"/>
      <c r="Q117" s="296"/>
      <c r="R117" s="153"/>
      <c r="S117" s="153"/>
      <c r="T117" s="153"/>
      <c r="U117" s="153"/>
      <c r="V117" s="153"/>
      <c r="W117" s="153"/>
      <c r="X117" s="153"/>
      <c r="Y117" s="153"/>
      <c r="Z117" s="153"/>
      <c r="AA117" s="153"/>
      <c r="AB117" s="153"/>
      <c r="AC117" s="153"/>
      <c r="AD117" s="153"/>
      <c r="AF117" s="296"/>
      <c r="AG117" s="153"/>
      <c r="AH117" s="153"/>
      <c r="AI117" s="153"/>
      <c r="AJ117" s="153"/>
      <c r="AK117" s="153"/>
      <c r="AL117" s="153"/>
      <c r="AM117" s="153"/>
      <c r="AN117" s="153"/>
      <c r="AO117" s="153"/>
      <c r="AP117" s="153"/>
      <c r="AQ117" s="153"/>
      <c r="AR117" s="153"/>
      <c r="AS117" s="153"/>
    </row>
    <row r="118" spans="2:45" s="150" customFormat="1">
      <c r="B118" s="157"/>
      <c r="C118" s="153"/>
      <c r="D118" s="153"/>
      <c r="E118" s="153"/>
      <c r="F118" s="153"/>
      <c r="G118" s="153"/>
      <c r="H118" s="153"/>
      <c r="I118" s="153"/>
      <c r="J118" s="153"/>
      <c r="K118" s="153"/>
      <c r="L118" s="153"/>
      <c r="M118" s="153"/>
      <c r="N118" s="153"/>
      <c r="O118" s="153"/>
      <c r="Q118" s="296"/>
      <c r="R118" s="153"/>
      <c r="S118" s="153"/>
      <c r="T118" s="153"/>
      <c r="U118" s="153"/>
      <c r="V118" s="153"/>
      <c r="W118" s="153"/>
      <c r="X118" s="153"/>
      <c r="Y118" s="153"/>
      <c r="Z118" s="153"/>
      <c r="AA118" s="153"/>
      <c r="AB118" s="153"/>
      <c r="AC118" s="153"/>
      <c r="AD118" s="153"/>
      <c r="AF118" s="296"/>
      <c r="AG118" s="153"/>
      <c r="AH118" s="153"/>
      <c r="AI118" s="153"/>
      <c r="AJ118" s="153"/>
      <c r="AK118" s="153"/>
      <c r="AL118" s="153"/>
      <c r="AM118" s="153"/>
      <c r="AN118" s="153"/>
      <c r="AO118" s="153"/>
      <c r="AP118" s="153"/>
      <c r="AQ118" s="153"/>
      <c r="AR118" s="153"/>
      <c r="AS118" s="153"/>
    </row>
    <row r="119" spans="2:45" s="150" customFormat="1">
      <c r="B119" s="157"/>
      <c r="C119" s="153"/>
      <c r="D119" s="153"/>
      <c r="E119" s="153"/>
      <c r="F119" s="153"/>
      <c r="G119" s="153"/>
      <c r="H119" s="153"/>
      <c r="I119" s="153"/>
      <c r="J119" s="153"/>
      <c r="K119" s="153"/>
      <c r="L119" s="153"/>
      <c r="M119" s="153"/>
      <c r="N119" s="153"/>
      <c r="O119" s="153"/>
      <c r="Q119" s="296"/>
      <c r="R119" s="153"/>
      <c r="S119" s="153"/>
      <c r="T119" s="153"/>
      <c r="U119" s="153"/>
      <c r="V119" s="153"/>
      <c r="W119" s="153"/>
      <c r="X119" s="153"/>
      <c r="Y119" s="153"/>
      <c r="Z119" s="153"/>
      <c r="AA119" s="153"/>
      <c r="AB119" s="153"/>
      <c r="AC119" s="153"/>
      <c r="AD119" s="153"/>
      <c r="AF119" s="296"/>
      <c r="AG119" s="153"/>
      <c r="AH119" s="153"/>
      <c r="AI119" s="153"/>
      <c r="AJ119" s="153"/>
      <c r="AK119" s="153"/>
      <c r="AL119" s="153"/>
      <c r="AM119" s="153"/>
      <c r="AN119" s="153"/>
      <c r="AO119" s="153"/>
      <c r="AP119" s="153"/>
      <c r="AQ119" s="153"/>
      <c r="AR119" s="153"/>
      <c r="AS119" s="153"/>
    </row>
    <row r="120" spans="2:45" s="150" customFormat="1">
      <c r="B120" s="157"/>
      <c r="C120" s="153"/>
      <c r="D120" s="153"/>
      <c r="E120" s="153"/>
      <c r="F120" s="153"/>
      <c r="G120" s="153"/>
      <c r="H120" s="153"/>
      <c r="I120" s="153"/>
      <c r="J120" s="153"/>
      <c r="K120" s="153"/>
      <c r="L120" s="153"/>
      <c r="M120" s="153"/>
      <c r="N120" s="153"/>
      <c r="O120" s="153"/>
      <c r="Q120" s="296"/>
      <c r="R120" s="153"/>
      <c r="S120" s="153"/>
      <c r="T120" s="153"/>
      <c r="U120" s="153"/>
      <c r="V120" s="153"/>
      <c r="W120" s="153"/>
      <c r="X120" s="153"/>
      <c r="Y120" s="153"/>
      <c r="Z120" s="153"/>
      <c r="AA120" s="153"/>
      <c r="AB120" s="153"/>
      <c r="AC120" s="153"/>
      <c r="AD120" s="153"/>
      <c r="AF120" s="296"/>
      <c r="AG120" s="153"/>
      <c r="AH120" s="153"/>
      <c r="AI120" s="153"/>
      <c r="AJ120" s="153"/>
      <c r="AK120" s="153"/>
      <c r="AL120" s="153"/>
      <c r="AM120" s="153"/>
      <c r="AN120" s="153"/>
      <c r="AO120" s="153"/>
      <c r="AP120" s="153"/>
      <c r="AQ120" s="153"/>
      <c r="AR120" s="153"/>
      <c r="AS120" s="153"/>
    </row>
    <row r="121" spans="2:45" s="150" customFormat="1">
      <c r="B121" s="157"/>
      <c r="C121" s="153"/>
      <c r="D121" s="153"/>
      <c r="E121" s="153"/>
      <c r="F121" s="153"/>
      <c r="G121" s="153"/>
      <c r="H121" s="153"/>
      <c r="I121" s="153"/>
      <c r="J121" s="153"/>
      <c r="K121" s="153"/>
      <c r="L121" s="153"/>
      <c r="M121" s="153"/>
      <c r="N121" s="153"/>
      <c r="O121" s="153"/>
      <c r="Q121" s="296"/>
      <c r="R121" s="153"/>
      <c r="S121" s="153"/>
      <c r="T121" s="153"/>
      <c r="U121" s="153"/>
      <c r="V121" s="153"/>
      <c r="W121" s="153"/>
      <c r="X121" s="153"/>
      <c r="Y121" s="153"/>
      <c r="Z121" s="153"/>
      <c r="AA121" s="153"/>
      <c r="AB121" s="153"/>
      <c r="AC121" s="153"/>
      <c r="AD121" s="153"/>
      <c r="AF121" s="296"/>
      <c r="AG121" s="153"/>
      <c r="AH121" s="153"/>
      <c r="AI121" s="153"/>
      <c r="AJ121" s="153"/>
      <c r="AK121" s="153"/>
      <c r="AL121" s="153"/>
      <c r="AM121" s="153"/>
      <c r="AN121" s="153"/>
      <c r="AO121" s="153"/>
      <c r="AP121" s="153"/>
      <c r="AQ121" s="153"/>
      <c r="AR121" s="153"/>
      <c r="AS121" s="153"/>
    </row>
    <row r="122" spans="2:45" s="150" customFormat="1">
      <c r="B122" s="157"/>
      <c r="C122" s="153"/>
      <c r="D122" s="153"/>
      <c r="E122" s="153"/>
      <c r="F122" s="153"/>
      <c r="G122" s="153"/>
      <c r="H122" s="153"/>
      <c r="I122" s="153"/>
      <c r="J122" s="153"/>
      <c r="K122" s="153"/>
      <c r="L122" s="153"/>
      <c r="M122" s="153"/>
      <c r="N122" s="153"/>
      <c r="O122" s="153"/>
      <c r="Q122" s="296"/>
      <c r="R122" s="153"/>
      <c r="S122" s="153"/>
      <c r="T122" s="153"/>
      <c r="U122" s="153"/>
      <c r="V122" s="153"/>
      <c r="W122" s="153"/>
      <c r="X122" s="153"/>
      <c r="Y122" s="153"/>
      <c r="Z122" s="153"/>
      <c r="AA122" s="153"/>
      <c r="AB122" s="153"/>
      <c r="AC122" s="153"/>
      <c r="AD122" s="153"/>
      <c r="AF122" s="296"/>
      <c r="AG122" s="153"/>
      <c r="AH122" s="153"/>
      <c r="AI122" s="153"/>
      <c r="AJ122" s="153"/>
      <c r="AK122" s="153"/>
      <c r="AL122" s="153"/>
      <c r="AM122" s="153"/>
      <c r="AN122" s="153"/>
      <c r="AO122" s="153"/>
      <c r="AP122" s="153"/>
      <c r="AQ122" s="153"/>
      <c r="AR122" s="153"/>
      <c r="AS122" s="153"/>
    </row>
    <row r="123" spans="2:45" s="150" customFormat="1">
      <c r="B123" s="157"/>
      <c r="C123" s="153"/>
      <c r="D123" s="153"/>
      <c r="E123" s="153"/>
      <c r="F123" s="153"/>
      <c r="G123" s="153"/>
      <c r="H123" s="153"/>
      <c r="I123" s="153"/>
      <c r="J123" s="153"/>
      <c r="K123" s="153"/>
      <c r="L123" s="153"/>
      <c r="M123" s="153"/>
      <c r="N123" s="153"/>
      <c r="O123" s="153"/>
      <c r="Q123" s="296"/>
      <c r="R123" s="153"/>
      <c r="S123" s="153"/>
      <c r="T123" s="153"/>
      <c r="U123" s="153"/>
      <c r="V123" s="153"/>
      <c r="W123" s="153"/>
      <c r="X123" s="153"/>
      <c r="Y123" s="153"/>
      <c r="Z123" s="153"/>
      <c r="AA123" s="153"/>
      <c r="AB123" s="153"/>
      <c r="AC123" s="153"/>
      <c r="AD123" s="153"/>
      <c r="AF123" s="296"/>
      <c r="AG123" s="153"/>
      <c r="AH123" s="153"/>
      <c r="AI123" s="153"/>
      <c r="AJ123" s="153"/>
      <c r="AK123" s="153"/>
      <c r="AL123" s="153"/>
      <c r="AM123" s="153"/>
      <c r="AN123" s="153"/>
      <c r="AO123" s="153"/>
      <c r="AP123" s="153"/>
      <c r="AQ123" s="153"/>
      <c r="AR123" s="153"/>
      <c r="AS123" s="153"/>
    </row>
    <row r="124" spans="2:45" s="150" customFormat="1">
      <c r="B124" s="157"/>
      <c r="C124" s="153"/>
      <c r="D124" s="153"/>
      <c r="E124" s="153"/>
      <c r="F124" s="153"/>
      <c r="G124" s="153"/>
      <c r="H124" s="153"/>
      <c r="I124" s="153"/>
      <c r="J124" s="153"/>
      <c r="K124" s="153"/>
      <c r="L124" s="153"/>
      <c r="M124" s="153"/>
      <c r="N124" s="153"/>
      <c r="O124" s="153"/>
      <c r="Q124" s="296"/>
      <c r="R124" s="153"/>
      <c r="S124" s="153"/>
      <c r="T124" s="153"/>
      <c r="U124" s="153"/>
      <c r="V124" s="153"/>
      <c r="W124" s="153"/>
      <c r="X124" s="153"/>
      <c r="Y124" s="153"/>
      <c r="Z124" s="153"/>
      <c r="AA124" s="153"/>
      <c r="AB124" s="153"/>
      <c r="AC124" s="153"/>
      <c r="AD124" s="153"/>
      <c r="AF124" s="296"/>
      <c r="AG124" s="153"/>
      <c r="AH124" s="153"/>
      <c r="AI124" s="153"/>
      <c r="AJ124" s="153"/>
      <c r="AK124" s="153"/>
      <c r="AL124" s="153"/>
      <c r="AM124" s="153"/>
      <c r="AN124" s="153"/>
      <c r="AO124" s="153"/>
      <c r="AP124" s="153"/>
      <c r="AQ124" s="153"/>
      <c r="AR124" s="153"/>
      <c r="AS124" s="153"/>
    </row>
    <row r="125" spans="2:45" s="150" customFormat="1">
      <c r="B125" s="157"/>
      <c r="C125" s="153"/>
      <c r="D125" s="153"/>
      <c r="E125" s="153"/>
      <c r="F125" s="153"/>
      <c r="G125" s="153"/>
      <c r="H125" s="153"/>
      <c r="I125" s="153"/>
      <c r="J125" s="153"/>
      <c r="K125" s="153"/>
      <c r="L125" s="153"/>
      <c r="M125" s="153"/>
      <c r="N125" s="153"/>
      <c r="O125" s="153"/>
      <c r="Q125" s="296"/>
      <c r="R125" s="153"/>
      <c r="S125" s="153"/>
      <c r="T125" s="153"/>
      <c r="U125" s="153"/>
      <c r="V125" s="153"/>
      <c r="W125" s="153"/>
      <c r="X125" s="153"/>
      <c r="Y125" s="153"/>
      <c r="Z125" s="153"/>
      <c r="AA125" s="153"/>
      <c r="AB125" s="153"/>
      <c r="AC125" s="153"/>
      <c r="AD125" s="153"/>
      <c r="AF125" s="296"/>
      <c r="AG125" s="153"/>
      <c r="AH125" s="153"/>
      <c r="AI125" s="153"/>
      <c r="AJ125" s="153"/>
      <c r="AK125" s="153"/>
      <c r="AL125" s="153"/>
      <c r="AM125" s="153"/>
      <c r="AN125" s="153"/>
      <c r="AO125" s="153"/>
      <c r="AP125" s="153"/>
      <c r="AQ125" s="153"/>
      <c r="AR125" s="153"/>
      <c r="AS125" s="153"/>
    </row>
    <row r="126" spans="2:45" s="150" customFormat="1">
      <c r="B126" s="157"/>
      <c r="C126" s="153"/>
      <c r="D126" s="153"/>
      <c r="E126" s="153"/>
      <c r="F126" s="153"/>
      <c r="G126" s="153"/>
      <c r="H126" s="153"/>
      <c r="I126" s="153"/>
      <c r="J126" s="153"/>
      <c r="K126" s="153"/>
      <c r="L126" s="153"/>
      <c r="M126" s="153"/>
      <c r="N126" s="153"/>
      <c r="O126" s="153"/>
      <c r="Q126" s="296"/>
      <c r="R126" s="153"/>
      <c r="S126" s="153"/>
      <c r="T126" s="153"/>
      <c r="U126" s="153"/>
      <c r="V126" s="153"/>
      <c r="W126" s="153"/>
      <c r="X126" s="153"/>
      <c r="Y126" s="153"/>
      <c r="Z126" s="153"/>
      <c r="AA126" s="153"/>
      <c r="AB126" s="153"/>
      <c r="AC126" s="153"/>
      <c r="AD126" s="153"/>
      <c r="AF126" s="296"/>
      <c r="AG126" s="153"/>
      <c r="AH126" s="153"/>
      <c r="AI126" s="153"/>
      <c r="AJ126" s="153"/>
      <c r="AK126" s="153"/>
      <c r="AL126" s="153"/>
      <c r="AM126" s="153"/>
      <c r="AN126" s="153"/>
      <c r="AO126" s="153"/>
      <c r="AP126" s="153"/>
      <c r="AQ126" s="153"/>
      <c r="AR126" s="153"/>
      <c r="AS126" s="153"/>
    </row>
    <row r="127" spans="2:45" s="150" customFormat="1">
      <c r="B127" s="157"/>
      <c r="C127" s="153"/>
      <c r="D127" s="153"/>
      <c r="E127" s="153"/>
      <c r="F127" s="153"/>
      <c r="G127" s="153"/>
      <c r="H127" s="153"/>
      <c r="I127" s="153"/>
      <c r="J127" s="153"/>
      <c r="K127" s="153"/>
      <c r="L127" s="153"/>
      <c r="M127" s="153"/>
      <c r="N127" s="153"/>
      <c r="O127" s="153"/>
      <c r="Q127" s="296"/>
      <c r="R127" s="153"/>
      <c r="S127" s="153"/>
      <c r="T127" s="153"/>
      <c r="U127" s="153"/>
      <c r="V127" s="153"/>
      <c r="W127" s="153"/>
      <c r="X127" s="153"/>
      <c r="Y127" s="153"/>
      <c r="Z127" s="153"/>
      <c r="AA127" s="153"/>
      <c r="AB127" s="153"/>
      <c r="AC127" s="153"/>
      <c r="AD127" s="153"/>
      <c r="AF127" s="296"/>
      <c r="AG127" s="153"/>
      <c r="AH127" s="153"/>
      <c r="AI127" s="153"/>
      <c r="AJ127" s="153"/>
      <c r="AK127" s="153"/>
      <c r="AL127" s="153"/>
      <c r="AM127" s="153"/>
      <c r="AN127" s="153"/>
      <c r="AO127" s="153"/>
      <c r="AP127" s="153"/>
      <c r="AQ127" s="153"/>
      <c r="AR127" s="153"/>
      <c r="AS127" s="153"/>
    </row>
    <row r="128" spans="2:45" s="150" customFormat="1">
      <c r="B128" s="157"/>
      <c r="C128" s="153"/>
      <c r="D128" s="153"/>
      <c r="E128" s="153"/>
      <c r="F128" s="153"/>
      <c r="G128" s="153"/>
      <c r="H128" s="153"/>
      <c r="I128" s="153"/>
      <c r="J128" s="153"/>
      <c r="K128" s="153"/>
      <c r="L128" s="153"/>
      <c r="M128" s="153"/>
      <c r="N128" s="153"/>
      <c r="O128" s="153"/>
      <c r="Q128" s="296"/>
      <c r="R128" s="153"/>
      <c r="S128" s="153"/>
      <c r="T128" s="153"/>
      <c r="U128" s="153"/>
      <c r="V128" s="153"/>
      <c r="W128" s="153"/>
      <c r="X128" s="153"/>
      <c r="Y128" s="153"/>
      <c r="Z128" s="153"/>
      <c r="AA128" s="153"/>
      <c r="AB128" s="153"/>
      <c r="AC128" s="153"/>
      <c r="AD128" s="153"/>
      <c r="AF128" s="296"/>
      <c r="AG128" s="153"/>
      <c r="AH128" s="153"/>
      <c r="AI128" s="153"/>
      <c r="AJ128" s="153"/>
      <c r="AK128" s="153"/>
      <c r="AL128" s="153"/>
      <c r="AM128" s="153"/>
      <c r="AN128" s="153"/>
      <c r="AO128" s="153"/>
      <c r="AP128" s="153"/>
      <c r="AQ128" s="153"/>
      <c r="AR128" s="153"/>
      <c r="AS128" s="153"/>
    </row>
    <row r="129" spans="2:45" s="150" customFormat="1">
      <c r="B129" s="157"/>
      <c r="C129" s="153"/>
      <c r="D129" s="153"/>
      <c r="E129" s="153"/>
      <c r="F129" s="153"/>
      <c r="G129" s="153"/>
      <c r="H129" s="153"/>
      <c r="I129" s="153"/>
      <c r="J129" s="153"/>
      <c r="K129" s="153"/>
      <c r="L129" s="153"/>
      <c r="M129" s="153"/>
      <c r="N129" s="153"/>
      <c r="O129" s="153"/>
      <c r="Q129" s="296"/>
      <c r="R129" s="153"/>
      <c r="S129" s="153"/>
      <c r="T129" s="153"/>
      <c r="U129" s="153"/>
      <c r="V129" s="153"/>
      <c r="W129" s="153"/>
      <c r="X129" s="153"/>
      <c r="Y129" s="153"/>
      <c r="Z129" s="153"/>
      <c r="AA129" s="153"/>
      <c r="AB129" s="153"/>
      <c r="AC129" s="153"/>
      <c r="AD129" s="153"/>
      <c r="AF129" s="296"/>
      <c r="AG129" s="153"/>
      <c r="AH129" s="153"/>
      <c r="AI129" s="153"/>
      <c r="AJ129" s="153"/>
      <c r="AK129" s="153"/>
      <c r="AL129" s="153"/>
      <c r="AM129" s="153"/>
      <c r="AN129" s="153"/>
      <c r="AO129" s="153"/>
      <c r="AP129" s="153"/>
      <c r="AQ129" s="153"/>
      <c r="AR129" s="153"/>
      <c r="AS129" s="153"/>
    </row>
    <row r="130" spans="2:45" s="150" customFormat="1">
      <c r="B130" s="157"/>
      <c r="C130" s="153"/>
      <c r="D130" s="153"/>
      <c r="E130" s="153"/>
      <c r="F130" s="153"/>
      <c r="G130" s="153"/>
      <c r="H130" s="153"/>
      <c r="I130" s="153"/>
      <c r="J130" s="153"/>
      <c r="K130" s="153"/>
      <c r="L130" s="153"/>
      <c r="M130" s="153"/>
      <c r="N130" s="153"/>
      <c r="O130" s="153"/>
      <c r="Q130" s="296"/>
      <c r="R130" s="153"/>
      <c r="S130" s="153"/>
      <c r="T130" s="153"/>
      <c r="U130" s="153"/>
      <c r="V130" s="153"/>
      <c r="W130" s="153"/>
      <c r="X130" s="153"/>
      <c r="Y130" s="153"/>
      <c r="Z130" s="153"/>
      <c r="AA130" s="153"/>
      <c r="AB130" s="153"/>
      <c r="AC130" s="153"/>
      <c r="AD130" s="153"/>
      <c r="AF130" s="296"/>
      <c r="AG130" s="153"/>
      <c r="AH130" s="153"/>
      <c r="AI130" s="153"/>
      <c r="AJ130" s="153"/>
      <c r="AK130" s="153"/>
      <c r="AL130" s="153"/>
      <c r="AM130" s="153"/>
      <c r="AN130" s="153"/>
      <c r="AO130" s="153"/>
      <c r="AP130" s="153"/>
      <c r="AQ130" s="153"/>
      <c r="AR130" s="153"/>
      <c r="AS130" s="153"/>
    </row>
    <row r="131" spans="2:45" s="150" customFormat="1">
      <c r="B131" s="157"/>
      <c r="C131" s="153"/>
      <c r="D131" s="153"/>
      <c r="E131" s="153"/>
      <c r="F131" s="153"/>
      <c r="G131" s="153"/>
      <c r="H131" s="153"/>
      <c r="I131" s="153"/>
      <c r="J131" s="153"/>
      <c r="K131" s="153"/>
      <c r="L131" s="153"/>
      <c r="M131" s="153"/>
      <c r="N131" s="153"/>
      <c r="O131" s="153"/>
      <c r="Q131" s="296"/>
      <c r="R131" s="153"/>
      <c r="S131" s="153"/>
      <c r="T131" s="153"/>
      <c r="U131" s="153"/>
      <c r="V131" s="153"/>
      <c r="W131" s="153"/>
      <c r="X131" s="153"/>
      <c r="Y131" s="153"/>
      <c r="Z131" s="153"/>
      <c r="AA131" s="153"/>
      <c r="AB131" s="153"/>
      <c r="AC131" s="153"/>
      <c r="AD131" s="153"/>
      <c r="AF131" s="296"/>
      <c r="AG131" s="153"/>
      <c r="AH131" s="153"/>
      <c r="AI131" s="153"/>
      <c r="AJ131" s="153"/>
      <c r="AK131" s="153"/>
      <c r="AL131" s="153"/>
      <c r="AM131" s="153"/>
      <c r="AN131" s="153"/>
      <c r="AO131" s="153"/>
      <c r="AP131" s="153"/>
      <c r="AQ131" s="153"/>
      <c r="AR131" s="153"/>
      <c r="AS131" s="153"/>
    </row>
    <row r="132" spans="2:45" s="150" customFormat="1">
      <c r="B132" s="157"/>
      <c r="C132" s="153"/>
      <c r="D132" s="153"/>
      <c r="E132" s="153"/>
      <c r="F132" s="153"/>
      <c r="G132" s="153"/>
      <c r="H132" s="153"/>
      <c r="I132" s="153"/>
      <c r="J132" s="153"/>
      <c r="K132" s="153"/>
      <c r="L132" s="153"/>
      <c r="M132" s="153"/>
      <c r="N132" s="153"/>
      <c r="O132" s="153"/>
      <c r="Q132" s="296"/>
      <c r="R132" s="153"/>
      <c r="S132" s="153"/>
      <c r="T132" s="153"/>
      <c r="U132" s="153"/>
      <c r="V132" s="153"/>
      <c r="W132" s="153"/>
      <c r="X132" s="153"/>
      <c r="Y132" s="153"/>
      <c r="Z132" s="153"/>
      <c r="AA132" s="153"/>
      <c r="AB132" s="153"/>
      <c r="AC132" s="153"/>
      <c r="AD132" s="153"/>
      <c r="AF132" s="296"/>
      <c r="AG132" s="153"/>
      <c r="AH132" s="153"/>
      <c r="AI132" s="153"/>
      <c r="AJ132" s="153"/>
      <c r="AK132" s="153"/>
      <c r="AL132" s="153"/>
      <c r="AM132" s="153"/>
      <c r="AN132" s="153"/>
      <c r="AO132" s="153"/>
      <c r="AP132" s="153"/>
      <c r="AQ132" s="153"/>
      <c r="AR132" s="153"/>
      <c r="AS132" s="153"/>
    </row>
    <row r="133" spans="2:45" s="150" customFormat="1">
      <c r="B133" s="157"/>
      <c r="C133" s="153"/>
      <c r="D133" s="153"/>
      <c r="E133" s="153"/>
      <c r="F133" s="153"/>
      <c r="G133" s="153"/>
      <c r="H133" s="153"/>
      <c r="I133" s="153"/>
      <c r="J133" s="153"/>
      <c r="K133" s="153"/>
      <c r="L133" s="153"/>
      <c r="M133" s="153"/>
      <c r="N133" s="153"/>
      <c r="O133" s="153"/>
      <c r="Q133" s="296"/>
      <c r="R133" s="153"/>
      <c r="S133" s="153"/>
      <c r="T133" s="153"/>
      <c r="U133" s="153"/>
      <c r="V133" s="153"/>
      <c r="W133" s="153"/>
      <c r="X133" s="153"/>
      <c r="Y133" s="153"/>
      <c r="Z133" s="153"/>
      <c r="AA133" s="153"/>
      <c r="AB133" s="153"/>
      <c r="AC133" s="153"/>
      <c r="AD133" s="153"/>
      <c r="AF133" s="296"/>
      <c r="AG133" s="153"/>
      <c r="AH133" s="153"/>
      <c r="AI133" s="153"/>
      <c r="AJ133" s="153"/>
      <c r="AK133" s="153"/>
      <c r="AL133" s="153"/>
      <c r="AM133" s="153"/>
      <c r="AN133" s="153"/>
      <c r="AO133" s="153"/>
      <c r="AP133" s="153"/>
      <c r="AQ133" s="153"/>
      <c r="AR133" s="153"/>
      <c r="AS133" s="153"/>
    </row>
    <row r="134" spans="2:45" s="150" customFormat="1">
      <c r="B134" s="157"/>
      <c r="C134" s="153"/>
      <c r="D134" s="153"/>
      <c r="E134" s="153"/>
      <c r="F134" s="153"/>
      <c r="G134" s="153"/>
      <c r="H134" s="153"/>
      <c r="I134" s="153"/>
      <c r="J134" s="153"/>
      <c r="K134" s="153"/>
      <c r="L134" s="153"/>
      <c r="M134" s="153"/>
      <c r="N134" s="153"/>
      <c r="O134" s="153"/>
      <c r="Q134" s="296"/>
      <c r="R134" s="153"/>
      <c r="S134" s="153"/>
      <c r="T134" s="153"/>
      <c r="U134" s="153"/>
      <c r="V134" s="153"/>
      <c r="W134" s="153"/>
      <c r="X134" s="153"/>
      <c r="Y134" s="153"/>
      <c r="Z134" s="153"/>
      <c r="AA134" s="153"/>
      <c r="AB134" s="153"/>
      <c r="AC134" s="153"/>
      <c r="AD134" s="153"/>
      <c r="AF134" s="296"/>
      <c r="AG134" s="153"/>
      <c r="AH134" s="153"/>
      <c r="AI134" s="153"/>
      <c r="AJ134" s="153"/>
      <c r="AK134" s="153"/>
      <c r="AL134" s="153"/>
      <c r="AM134" s="153"/>
      <c r="AN134" s="153"/>
      <c r="AO134" s="153"/>
      <c r="AP134" s="153"/>
      <c r="AQ134" s="153"/>
      <c r="AR134" s="153"/>
      <c r="AS134" s="153"/>
    </row>
    <row r="135" spans="2:45" s="150" customFormat="1">
      <c r="B135" s="157"/>
      <c r="C135" s="153"/>
      <c r="D135" s="153"/>
      <c r="E135" s="153"/>
      <c r="F135" s="153"/>
      <c r="G135" s="153"/>
      <c r="H135" s="153"/>
      <c r="I135" s="153"/>
      <c r="J135" s="153"/>
      <c r="K135" s="153"/>
      <c r="L135" s="153"/>
      <c r="M135" s="153"/>
      <c r="N135" s="153"/>
      <c r="O135" s="153"/>
      <c r="Q135" s="296"/>
      <c r="R135" s="153"/>
      <c r="S135" s="153"/>
      <c r="T135" s="153"/>
      <c r="U135" s="153"/>
      <c r="V135" s="153"/>
      <c r="W135" s="153"/>
      <c r="X135" s="153"/>
      <c r="Y135" s="153"/>
      <c r="Z135" s="153"/>
      <c r="AA135" s="153"/>
      <c r="AB135" s="153"/>
      <c r="AC135" s="153"/>
      <c r="AD135" s="153"/>
      <c r="AF135" s="296"/>
      <c r="AG135" s="153"/>
      <c r="AH135" s="153"/>
      <c r="AI135" s="153"/>
      <c r="AJ135" s="153"/>
      <c r="AK135" s="153"/>
      <c r="AL135" s="153"/>
      <c r="AM135" s="153"/>
      <c r="AN135" s="153"/>
      <c r="AO135" s="153"/>
      <c r="AP135" s="153"/>
      <c r="AQ135" s="153"/>
      <c r="AR135" s="153"/>
      <c r="AS135" s="153"/>
    </row>
    <row r="136" spans="2:45" s="150" customFormat="1">
      <c r="B136" s="157"/>
      <c r="C136" s="153"/>
      <c r="D136" s="153"/>
      <c r="E136" s="153"/>
      <c r="F136" s="153"/>
      <c r="G136" s="153"/>
      <c r="H136" s="153"/>
      <c r="I136" s="153"/>
      <c r="J136" s="153"/>
      <c r="K136" s="153"/>
      <c r="L136" s="153"/>
      <c r="M136" s="153"/>
      <c r="N136" s="153"/>
      <c r="O136" s="153"/>
      <c r="Q136" s="296"/>
      <c r="R136" s="153"/>
      <c r="S136" s="153"/>
      <c r="T136" s="153"/>
      <c r="U136" s="153"/>
      <c r="V136" s="153"/>
      <c r="W136" s="153"/>
      <c r="X136" s="153"/>
      <c r="Y136" s="153"/>
      <c r="Z136" s="153"/>
      <c r="AA136" s="153"/>
      <c r="AB136" s="153"/>
      <c r="AC136" s="153"/>
      <c r="AD136" s="153"/>
      <c r="AF136" s="296"/>
      <c r="AG136" s="153"/>
      <c r="AH136" s="153"/>
      <c r="AI136" s="153"/>
      <c r="AJ136" s="153"/>
      <c r="AK136" s="153"/>
      <c r="AL136" s="153"/>
      <c r="AM136" s="153"/>
      <c r="AN136" s="153"/>
      <c r="AO136" s="153"/>
      <c r="AP136" s="153"/>
      <c r="AQ136" s="153"/>
      <c r="AR136" s="153"/>
      <c r="AS136" s="153"/>
    </row>
    <row r="137" spans="2:45" s="150" customFormat="1">
      <c r="B137" s="157"/>
      <c r="C137" s="153"/>
      <c r="D137" s="153"/>
      <c r="E137" s="153"/>
      <c r="F137" s="153"/>
      <c r="G137" s="153"/>
      <c r="H137" s="153"/>
      <c r="I137" s="153"/>
      <c r="J137" s="153"/>
      <c r="K137" s="153"/>
      <c r="L137" s="153"/>
      <c r="M137" s="153"/>
      <c r="N137" s="153"/>
      <c r="O137" s="153"/>
      <c r="Q137" s="296"/>
      <c r="R137" s="153"/>
      <c r="S137" s="153"/>
      <c r="T137" s="153"/>
      <c r="U137" s="153"/>
      <c r="V137" s="153"/>
      <c r="W137" s="153"/>
      <c r="X137" s="153"/>
      <c r="Y137" s="153"/>
      <c r="Z137" s="153"/>
      <c r="AA137" s="153"/>
      <c r="AB137" s="153"/>
      <c r="AC137" s="153"/>
      <c r="AD137" s="153"/>
      <c r="AF137" s="296"/>
      <c r="AG137" s="153"/>
      <c r="AH137" s="153"/>
      <c r="AI137" s="153"/>
      <c r="AJ137" s="153"/>
      <c r="AK137" s="153"/>
      <c r="AL137" s="153"/>
      <c r="AM137" s="153"/>
      <c r="AN137" s="153"/>
      <c r="AO137" s="153"/>
      <c r="AP137" s="153"/>
      <c r="AQ137" s="153"/>
      <c r="AR137" s="153"/>
      <c r="AS137" s="153"/>
    </row>
    <row r="138" spans="2:45" s="150" customFormat="1">
      <c r="B138" s="157"/>
      <c r="C138" s="153"/>
      <c r="D138" s="153"/>
      <c r="E138" s="153"/>
      <c r="F138" s="153"/>
      <c r="G138" s="153"/>
      <c r="H138" s="153"/>
      <c r="I138" s="153"/>
      <c r="J138" s="153"/>
      <c r="K138" s="153"/>
      <c r="L138" s="153"/>
      <c r="M138" s="153"/>
      <c r="N138" s="153"/>
      <c r="O138" s="153"/>
      <c r="Q138" s="296"/>
      <c r="R138" s="153"/>
      <c r="S138" s="153"/>
      <c r="T138" s="153"/>
      <c r="U138" s="153"/>
      <c r="V138" s="153"/>
      <c r="W138" s="153"/>
      <c r="X138" s="153"/>
      <c r="Y138" s="153"/>
      <c r="Z138" s="153"/>
      <c r="AA138" s="153"/>
      <c r="AB138" s="153"/>
      <c r="AC138" s="153"/>
      <c r="AD138" s="153"/>
      <c r="AF138" s="296"/>
      <c r="AG138" s="153"/>
      <c r="AH138" s="153"/>
      <c r="AI138" s="153"/>
      <c r="AJ138" s="153"/>
      <c r="AK138" s="153"/>
      <c r="AL138" s="153"/>
      <c r="AM138" s="153"/>
      <c r="AN138" s="153"/>
      <c r="AO138" s="153"/>
      <c r="AP138" s="153"/>
      <c r="AQ138" s="153"/>
      <c r="AR138" s="153"/>
      <c r="AS138" s="153"/>
    </row>
    <row r="139" spans="2:45" s="150" customFormat="1">
      <c r="B139" s="157"/>
      <c r="C139" s="153"/>
      <c r="D139" s="153"/>
      <c r="E139" s="153"/>
      <c r="F139" s="153"/>
      <c r="G139" s="153"/>
      <c r="H139" s="153"/>
      <c r="I139" s="153"/>
      <c r="J139" s="153"/>
      <c r="K139" s="153"/>
      <c r="L139" s="153"/>
      <c r="M139" s="153"/>
      <c r="N139" s="153"/>
      <c r="O139" s="153"/>
      <c r="Q139" s="296"/>
      <c r="R139" s="153"/>
      <c r="S139" s="153"/>
      <c r="T139" s="153"/>
      <c r="U139" s="153"/>
      <c r="V139" s="153"/>
      <c r="W139" s="153"/>
      <c r="X139" s="153"/>
      <c r="Y139" s="153"/>
      <c r="Z139" s="153"/>
      <c r="AA139" s="153"/>
      <c r="AB139" s="153"/>
      <c r="AC139" s="153"/>
      <c r="AD139" s="153"/>
      <c r="AF139" s="296"/>
      <c r="AG139" s="153"/>
      <c r="AH139" s="153"/>
      <c r="AI139" s="153"/>
      <c r="AJ139" s="153"/>
      <c r="AK139" s="153"/>
      <c r="AL139" s="153"/>
      <c r="AM139" s="153"/>
      <c r="AN139" s="153"/>
      <c r="AO139" s="153"/>
      <c r="AP139" s="153"/>
      <c r="AQ139" s="153"/>
      <c r="AR139" s="153"/>
      <c r="AS139" s="153"/>
    </row>
    <row r="140" spans="2:45" s="150" customFormat="1">
      <c r="B140" s="157"/>
      <c r="C140" s="153"/>
      <c r="D140" s="153"/>
      <c r="E140" s="153"/>
      <c r="F140" s="153"/>
      <c r="G140" s="153"/>
      <c r="H140" s="153"/>
      <c r="I140" s="153"/>
      <c r="J140" s="153"/>
      <c r="K140" s="153"/>
      <c r="L140" s="153"/>
      <c r="M140" s="153"/>
      <c r="N140" s="153"/>
      <c r="O140" s="153"/>
      <c r="Q140" s="296"/>
      <c r="R140" s="153"/>
      <c r="S140" s="153"/>
      <c r="T140" s="153"/>
      <c r="U140" s="153"/>
      <c r="V140" s="153"/>
      <c r="W140" s="153"/>
      <c r="X140" s="153"/>
      <c r="Y140" s="153"/>
      <c r="Z140" s="153"/>
      <c r="AA140" s="153"/>
      <c r="AB140" s="153"/>
      <c r="AC140" s="153"/>
      <c r="AD140" s="153"/>
      <c r="AF140" s="296"/>
      <c r="AG140" s="153"/>
      <c r="AH140" s="153"/>
      <c r="AI140" s="153"/>
      <c r="AJ140" s="153"/>
      <c r="AK140" s="153"/>
      <c r="AL140" s="153"/>
      <c r="AM140" s="153"/>
      <c r="AN140" s="153"/>
      <c r="AO140" s="153"/>
      <c r="AP140" s="153"/>
      <c r="AQ140" s="153"/>
      <c r="AR140" s="153"/>
      <c r="AS140" s="153"/>
    </row>
    <row r="141" spans="2:45" s="150" customFormat="1">
      <c r="B141" s="157"/>
      <c r="C141" s="153"/>
      <c r="D141" s="153"/>
      <c r="E141" s="153"/>
      <c r="F141" s="153"/>
      <c r="G141" s="153"/>
      <c r="H141" s="153"/>
      <c r="I141" s="153"/>
      <c r="J141" s="153"/>
      <c r="K141" s="153"/>
      <c r="L141" s="153"/>
      <c r="M141" s="153"/>
      <c r="N141" s="153"/>
      <c r="O141" s="153"/>
      <c r="Q141" s="296"/>
      <c r="R141" s="153"/>
      <c r="S141" s="153"/>
      <c r="T141" s="153"/>
      <c r="U141" s="153"/>
      <c r="V141" s="153"/>
      <c r="W141" s="153"/>
      <c r="X141" s="153"/>
      <c r="Y141" s="153"/>
      <c r="Z141" s="153"/>
      <c r="AA141" s="153"/>
      <c r="AB141" s="153"/>
      <c r="AC141" s="153"/>
      <c r="AD141" s="153"/>
      <c r="AF141" s="296"/>
      <c r="AG141" s="153"/>
      <c r="AH141" s="153"/>
      <c r="AI141" s="153"/>
      <c r="AJ141" s="153"/>
      <c r="AK141" s="153"/>
      <c r="AL141" s="153"/>
      <c r="AM141" s="153"/>
      <c r="AN141" s="153"/>
      <c r="AO141" s="153"/>
      <c r="AP141" s="153"/>
      <c r="AQ141" s="153"/>
      <c r="AR141" s="153"/>
      <c r="AS141" s="153"/>
    </row>
    <row r="142" spans="2:45" s="150" customFormat="1">
      <c r="B142" s="157"/>
      <c r="C142" s="153"/>
      <c r="D142" s="153"/>
      <c r="E142" s="153"/>
      <c r="F142" s="153"/>
      <c r="G142" s="153"/>
      <c r="H142" s="153"/>
      <c r="I142" s="153"/>
      <c r="J142" s="153"/>
      <c r="K142" s="153"/>
      <c r="L142" s="153"/>
      <c r="M142" s="153"/>
      <c r="N142" s="153"/>
      <c r="O142" s="153"/>
      <c r="Q142" s="296"/>
      <c r="R142" s="153"/>
      <c r="S142" s="153"/>
      <c r="T142" s="153"/>
      <c r="U142" s="153"/>
      <c r="V142" s="153"/>
      <c r="W142" s="153"/>
      <c r="X142" s="153"/>
      <c r="Y142" s="153"/>
      <c r="Z142" s="153"/>
      <c r="AA142" s="153"/>
      <c r="AB142" s="153"/>
      <c r="AC142" s="153"/>
      <c r="AD142" s="153"/>
      <c r="AF142" s="296"/>
      <c r="AG142" s="153"/>
      <c r="AH142" s="153"/>
      <c r="AI142" s="153"/>
      <c r="AJ142" s="153"/>
      <c r="AK142" s="153"/>
      <c r="AL142" s="153"/>
      <c r="AM142" s="153"/>
      <c r="AN142" s="153"/>
      <c r="AO142" s="153"/>
      <c r="AP142" s="153"/>
      <c r="AQ142" s="153"/>
      <c r="AR142" s="153"/>
      <c r="AS142" s="153"/>
    </row>
    <row r="143" spans="2:45" s="150" customFormat="1">
      <c r="B143" s="157"/>
      <c r="C143" s="153"/>
      <c r="D143" s="153"/>
      <c r="E143" s="153"/>
      <c r="F143" s="153"/>
      <c r="G143" s="153"/>
      <c r="H143" s="153"/>
      <c r="I143" s="153"/>
      <c r="J143" s="153"/>
      <c r="K143" s="153"/>
      <c r="L143" s="153"/>
      <c r="M143" s="153"/>
      <c r="N143" s="153"/>
      <c r="O143" s="153"/>
      <c r="Q143" s="296"/>
      <c r="R143" s="153"/>
      <c r="S143" s="153"/>
      <c r="T143" s="153"/>
      <c r="U143" s="153"/>
      <c r="V143" s="153"/>
      <c r="W143" s="153"/>
      <c r="X143" s="153"/>
      <c r="Y143" s="153"/>
      <c r="Z143" s="153"/>
      <c r="AA143" s="153"/>
      <c r="AB143" s="153"/>
      <c r="AC143" s="153"/>
      <c r="AD143" s="153"/>
      <c r="AF143" s="296"/>
      <c r="AG143" s="153"/>
      <c r="AH143" s="153"/>
      <c r="AI143" s="153"/>
      <c r="AJ143" s="153"/>
      <c r="AK143" s="153"/>
      <c r="AL143" s="153"/>
      <c r="AM143" s="153"/>
      <c r="AN143" s="153"/>
      <c r="AO143" s="153"/>
      <c r="AP143" s="153"/>
      <c r="AQ143" s="153"/>
      <c r="AR143" s="153"/>
      <c r="AS143" s="153"/>
    </row>
    <row r="144" spans="2:45" s="150" customFormat="1">
      <c r="B144" s="157"/>
      <c r="C144" s="153"/>
      <c r="D144" s="153"/>
      <c r="E144" s="153"/>
      <c r="F144" s="153"/>
      <c r="G144" s="153"/>
      <c r="H144" s="153"/>
      <c r="I144" s="153"/>
      <c r="J144" s="153"/>
      <c r="K144" s="153"/>
      <c r="L144" s="153"/>
      <c r="M144" s="153"/>
      <c r="N144" s="153"/>
      <c r="O144" s="153"/>
      <c r="Q144" s="296"/>
      <c r="R144" s="153"/>
      <c r="S144" s="153"/>
      <c r="T144" s="153"/>
      <c r="U144" s="153"/>
      <c r="V144" s="153"/>
      <c r="W144" s="153"/>
      <c r="X144" s="153"/>
      <c r="Y144" s="153"/>
      <c r="Z144" s="153"/>
      <c r="AA144" s="153"/>
      <c r="AB144" s="153"/>
      <c r="AC144" s="153"/>
      <c r="AD144" s="153"/>
      <c r="AF144" s="296"/>
      <c r="AG144" s="153"/>
      <c r="AH144" s="153"/>
      <c r="AI144" s="153"/>
      <c r="AJ144" s="153"/>
      <c r="AK144" s="153"/>
      <c r="AL144" s="153"/>
      <c r="AM144" s="153"/>
      <c r="AN144" s="153"/>
      <c r="AO144" s="153"/>
      <c r="AP144" s="153"/>
      <c r="AQ144" s="153"/>
      <c r="AR144" s="153"/>
      <c r="AS144" s="153"/>
    </row>
    <row r="145" spans="2:45" s="150" customFormat="1">
      <c r="B145" s="157"/>
      <c r="C145" s="153"/>
      <c r="D145" s="153"/>
      <c r="E145" s="153"/>
      <c r="F145" s="153"/>
      <c r="G145" s="153"/>
      <c r="H145" s="153"/>
      <c r="I145" s="153"/>
      <c r="J145" s="153"/>
      <c r="K145" s="153"/>
      <c r="L145" s="153"/>
      <c r="M145" s="153"/>
      <c r="N145" s="153"/>
      <c r="O145" s="153"/>
      <c r="Q145" s="296"/>
      <c r="R145" s="153"/>
      <c r="S145" s="153"/>
      <c r="T145" s="153"/>
      <c r="U145" s="153"/>
      <c r="V145" s="153"/>
      <c r="W145" s="153"/>
      <c r="X145" s="153"/>
      <c r="Y145" s="153"/>
      <c r="Z145" s="153"/>
      <c r="AA145" s="153"/>
      <c r="AB145" s="153"/>
      <c r="AC145" s="153"/>
      <c r="AD145" s="153"/>
      <c r="AF145" s="296"/>
      <c r="AG145" s="153"/>
      <c r="AH145" s="153"/>
      <c r="AI145" s="153"/>
      <c r="AJ145" s="153"/>
      <c r="AK145" s="153"/>
      <c r="AL145" s="153"/>
      <c r="AM145" s="153"/>
      <c r="AN145" s="153"/>
      <c r="AO145" s="153"/>
      <c r="AP145" s="153"/>
      <c r="AQ145" s="153"/>
      <c r="AR145" s="153"/>
      <c r="AS145" s="153"/>
    </row>
    <row r="146" spans="2:45" s="150" customFormat="1">
      <c r="B146" s="157"/>
      <c r="C146" s="153"/>
      <c r="D146" s="153"/>
      <c r="E146" s="153"/>
      <c r="F146" s="153"/>
      <c r="G146" s="153"/>
      <c r="H146" s="153"/>
      <c r="I146" s="153"/>
      <c r="J146" s="153"/>
      <c r="K146" s="153"/>
      <c r="L146" s="153"/>
      <c r="M146" s="153"/>
      <c r="N146" s="153"/>
      <c r="O146" s="153"/>
      <c r="Q146" s="296"/>
      <c r="R146" s="153"/>
      <c r="S146" s="153"/>
      <c r="T146" s="153"/>
      <c r="U146" s="153"/>
      <c r="V146" s="153"/>
      <c r="W146" s="153"/>
      <c r="X146" s="153"/>
      <c r="Y146" s="153"/>
      <c r="Z146" s="153"/>
      <c r="AA146" s="153"/>
      <c r="AB146" s="153"/>
      <c r="AC146" s="153"/>
      <c r="AD146" s="153"/>
      <c r="AF146" s="296"/>
      <c r="AG146" s="153"/>
      <c r="AH146" s="153"/>
      <c r="AI146" s="153"/>
      <c r="AJ146" s="153"/>
      <c r="AK146" s="153"/>
      <c r="AL146" s="153"/>
      <c r="AM146" s="153"/>
      <c r="AN146" s="153"/>
      <c r="AO146" s="153"/>
      <c r="AP146" s="153"/>
      <c r="AQ146" s="153"/>
      <c r="AR146" s="153"/>
      <c r="AS146" s="153"/>
    </row>
    <row r="147" spans="2:45" s="150" customFormat="1">
      <c r="B147" s="157"/>
      <c r="C147" s="153"/>
      <c r="D147" s="153"/>
      <c r="E147" s="153"/>
      <c r="F147" s="153"/>
      <c r="G147" s="153"/>
      <c r="H147" s="153"/>
      <c r="I147" s="153"/>
      <c r="J147" s="153"/>
      <c r="K147" s="153"/>
      <c r="L147" s="153"/>
      <c r="M147" s="153"/>
      <c r="N147" s="153"/>
      <c r="O147" s="153"/>
      <c r="Q147" s="296"/>
      <c r="R147" s="153"/>
      <c r="S147" s="153"/>
      <c r="T147" s="153"/>
      <c r="U147" s="153"/>
      <c r="V147" s="153"/>
      <c r="W147" s="153"/>
      <c r="X147" s="153"/>
      <c r="Y147" s="153"/>
      <c r="Z147" s="153"/>
      <c r="AA147" s="153"/>
      <c r="AB147" s="153"/>
      <c r="AC147" s="153"/>
      <c r="AD147" s="153"/>
      <c r="AF147" s="296"/>
      <c r="AG147" s="153"/>
      <c r="AH147" s="153"/>
      <c r="AI147" s="153"/>
      <c r="AJ147" s="153"/>
      <c r="AK147" s="153"/>
      <c r="AL147" s="153"/>
      <c r="AM147" s="153"/>
      <c r="AN147" s="153"/>
      <c r="AO147" s="153"/>
      <c r="AP147" s="153"/>
      <c r="AQ147" s="153"/>
      <c r="AR147" s="153"/>
      <c r="AS147" s="153"/>
    </row>
    <row r="148" spans="2:45" s="150" customFormat="1">
      <c r="B148" s="157"/>
      <c r="C148" s="153"/>
      <c r="D148" s="153"/>
      <c r="E148" s="153"/>
      <c r="F148" s="153"/>
      <c r="G148" s="153"/>
      <c r="H148" s="153"/>
      <c r="I148" s="153"/>
      <c r="J148" s="153"/>
      <c r="K148" s="153"/>
      <c r="L148" s="153"/>
      <c r="M148" s="153"/>
      <c r="N148" s="153"/>
      <c r="O148" s="153"/>
      <c r="Q148" s="296"/>
      <c r="R148" s="153"/>
      <c r="S148" s="153"/>
      <c r="T148" s="153"/>
      <c r="U148" s="153"/>
      <c r="V148" s="153"/>
      <c r="W148" s="153"/>
      <c r="X148" s="153"/>
      <c r="Y148" s="153"/>
      <c r="Z148" s="153"/>
      <c r="AA148" s="153"/>
      <c r="AB148" s="153"/>
      <c r="AC148" s="153"/>
      <c r="AD148" s="153"/>
      <c r="AF148" s="296"/>
      <c r="AG148" s="153"/>
      <c r="AH148" s="153"/>
      <c r="AI148" s="153"/>
      <c r="AJ148" s="153"/>
      <c r="AK148" s="153"/>
      <c r="AL148" s="153"/>
      <c r="AM148" s="153"/>
      <c r="AN148" s="153"/>
      <c r="AO148" s="153"/>
      <c r="AP148" s="153"/>
      <c r="AQ148" s="153"/>
      <c r="AR148" s="153"/>
      <c r="AS148" s="153"/>
    </row>
    <row r="149" spans="2:45" s="150" customFormat="1">
      <c r="B149" s="157"/>
      <c r="C149" s="153"/>
      <c r="D149" s="153"/>
      <c r="E149" s="153"/>
      <c r="F149" s="153"/>
      <c r="G149" s="153"/>
      <c r="H149" s="153"/>
      <c r="I149" s="153"/>
      <c r="J149" s="153"/>
      <c r="K149" s="153"/>
      <c r="L149" s="153"/>
      <c r="M149" s="153"/>
      <c r="N149" s="153"/>
      <c r="O149" s="153"/>
      <c r="Q149" s="296"/>
      <c r="R149" s="153"/>
      <c r="S149" s="153"/>
      <c r="T149" s="153"/>
      <c r="U149" s="153"/>
      <c r="V149" s="153"/>
      <c r="W149" s="153"/>
      <c r="X149" s="153"/>
      <c r="Y149" s="153"/>
      <c r="Z149" s="153"/>
      <c r="AA149" s="153"/>
      <c r="AB149" s="153"/>
      <c r="AC149" s="153"/>
      <c r="AD149" s="153"/>
      <c r="AF149" s="296"/>
      <c r="AG149" s="153"/>
      <c r="AH149" s="153"/>
      <c r="AI149" s="153"/>
      <c r="AJ149" s="153"/>
      <c r="AK149" s="153"/>
      <c r="AL149" s="153"/>
      <c r="AM149" s="153"/>
      <c r="AN149" s="153"/>
      <c r="AO149" s="153"/>
      <c r="AP149" s="153"/>
      <c r="AQ149" s="153"/>
      <c r="AR149" s="153"/>
      <c r="AS149" s="153"/>
    </row>
    <row r="150" spans="2:45" s="150" customFormat="1">
      <c r="B150" s="157"/>
      <c r="C150" s="153"/>
      <c r="D150" s="153"/>
      <c r="E150" s="153"/>
      <c r="F150" s="153"/>
      <c r="G150" s="153"/>
      <c r="H150" s="153"/>
      <c r="I150" s="153"/>
      <c r="J150" s="153"/>
      <c r="K150" s="153"/>
      <c r="L150" s="153"/>
      <c r="M150" s="153"/>
      <c r="N150" s="153"/>
      <c r="O150" s="153"/>
      <c r="Q150" s="296"/>
      <c r="R150" s="153"/>
      <c r="S150" s="153"/>
      <c r="T150" s="153"/>
      <c r="U150" s="153"/>
      <c r="V150" s="153"/>
      <c r="W150" s="153"/>
      <c r="X150" s="153"/>
      <c r="Y150" s="153"/>
      <c r="Z150" s="153"/>
      <c r="AA150" s="153"/>
      <c r="AB150" s="153"/>
      <c r="AC150" s="153"/>
      <c r="AD150" s="153"/>
      <c r="AF150" s="296"/>
      <c r="AG150" s="153"/>
      <c r="AH150" s="153"/>
      <c r="AI150" s="153"/>
      <c r="AJ150" s="153"/>
      <c r="AK150" s="153"/>
      <c r="AL150" s="153"/>
      <c r="AM150" s="153"/>
      <c r="AN150" s="153"/>
      <c r="AO150" s="153"/>
      <c r="AP150" s="153"/>
      <c r="AQ150" s="153"/>
      <c r="AR150" s="153"/>
      <c r="AS150" s="153"/>
    </row>
    <row r="151" spans="2:45" s="150" customFormat="1">
      <c r="B151" s="157"/>
      <c r="C151" s="153"/>
      <c r="D151" s="153"/>
      <c r="E151" s="153"/>
      <c r="F151" s="153"/>
      <c r="G151" s="153"/>
      <c r="H151" s="153"/>
      <c r="I151" s="153"/>
      <c r="J151" s="153"/>
      <c r="K151" s="153"/>
      <c r="L151" s="153"/>
      <c r="M151" s="153"/>
      <c r="N151" s="153"/>
      <c r="O151" s="153"/>
      <c r="Q151" s="296"/>
      <c r="R151" s="153"/>
      <c r="S151" s="153"/>
      <c r="T151" s="153"/>
      <c r="U151" s="153"/>
      <c r="V151" s="153"/>
      <c r="W151" s="153"/>
      <c r="X151" s="153"/>
      <c r="Y151" s="153"/>
      <c r="Z151" s="153"/>
      <c r="AA151" s="153"/>
      <c r="AB151" s="153"/>
      <c r="AC151" s="153"/>
      <c r="AD151" s="153"/>
      <c r="AF151" s="296"/>
      <c r="AG151" s="153"/>
      <c r="AH151" s="153"/>
      <c r="AI151" s="153"/>
      <c r="AJ151" s="153"/>
      <c r="AK151" s="153"/>
      <c r="AL151" s="153"/>
      <c r="AM151" s="153"/>
      <c r="AN151" s="153"/>
      <c r="AO151" s="153"/>
      <c r="AP151" s="153"/>
      <c r="AQ151" s="153"/>
      <c r="AR151" s="153"/>
      <c r="AS151" s="153"/>
    </row>
    <row r="152" spans="2:45" s="150" customFormat="1">
      <c r="B152" s="157"/>
      <c r="C152" s="153"/>
      <c r="D152" s="153"/>
      <c r="E152" s="153"/>
      <c r="F152" s="153"/>
      <c r="G152" s="153"/>
      <c r="H152" s="153"/>
      <c r="I152" s="153"/>
      <c r="J152" s="153"/>
      <c r="K152" s="153"/>
      <c r="L152" s="153"/>
      <c r="M152" s="153"/>
      <c r="N152" s="153"/>
      <c r="O152" s="153"/>
      <c r="Q152" s="296"/>
      <c r="R152" s="153"/>
      <c r="S152" s="153"/>
      <c r="T152" s="153"/>
      <c r="U152" s="153"/>
      <c r="V152" s="153"/>
      <c r="W152" s="153"/>
      <c r="X152" s="153"/>
      <c r="Y152" s="153"/>
      <c r="Z152" s="153"/>
      <c r="AA152" s="153"/>
      <c r="AB152" s="153"/>
      <c r="AC152" s="153"/>
      <c r="AD152" s="153"/>
      <c r="AF152" s="296"/>
      <c r="AG152" s="153"/>
      <c r="AH152" s="153"/>
      <c r="AI152" s="153"/>
      <c r="AJ152" s="153"/>
      <c r="AK152" s="153"/>
      <c r="AL152" s="153"/>
      <c r="AM152" s="153"/>
      <c r="AN152" s="153"/>
      <c r="AO152" s="153"/>
      <c r="AP152" s="153"/>
      <c r="AQ152" s="153"/>
      <c r="AR152" s="153"/>
      <c r="AS152" s="153"/>
    </row>
    <row r="153" spans="2:45" s="150" customFormat="1">
      <c r="B153" s="157"/>
      <c r="C153" s="153"/>
      <c r="D153" s="153"/>
      <c r="E153" s="153"/>
      <c r="F153" s="153"/>
      <c r="G153" s="153"/>
      <c r="H153" s="153"/>
      <c r="I153" s="153"/>
      <c r="J153" s="153"/>
      <c r="K153" s="153"/>
      <c r="L153" s="153"/>
      <c r="M153" s="153"/>
      <c r="N153" s="153"/>
      <c r="O153" s="153"/>
      <c r="Q153" s="296"/>
      <c r="R153" s="153"/>
      <c r="S153" s="153"/>
      <c r="T153" s="153"/>
      <c r="U153" s="153"/>
      <c r="V153" s="153"/>
      <c r="W153" s="153"/>
      <c r="X153" s="153"/>
      <c r="Y153" s="153"/>
      <c r="Z153" s="153"/>
      <c r="AA153" s="153"/>
      <c r="AB153" s="153"/>
      <c r="AC153" s="153"/>
      <c r="AD153" s="153"/>
      <c r="AF153" s="296"/>
      <c r="AG153" s="153"/>
      <c r="AH153" s="153"/>
      <c r="AI153" s="153"/>
      <c r="AJ153" s="153"/>
      <c r="AK153" s="153"/>
      <c r="AL153" s="153"/>
      <c r="AM153" s="153"/>
      <c r="AN153" s="153"/>
      <c r="AO153" s="153"/>
      <c r="AP153" s="153"/>
      <c r="AQ153" s="153"/>
      <c r="AR153" s="153"/>
      <c r="AS153" s="153"/>
    </row>
    <row r="154" spans="2:45" s="150" customFormat="1">
      <c r="B154" s="157"/>
      <c r="C154" s="153"/>
      <c r="D154" s="153"/>
      <c r="E154" s="153"/>
      <c r="F154" s="153"/>
      <c r="G154" s="153"/>
      <c r="H154" s="153"/>
      <c r="I154" s="153"/>
      <c r="J154" s="153"/>
      <c r="K154" s="153"/>
      <c r="L154" s="153"/>
      <c r="M154" s="153"/>
      <c r="N154" s="153"/>
      <c r="O154" s="153"/>
      <c r="Q154" s="296"/>
      <c r="R154" s="153"/>
      <c r="S154" s="153"/>
      <c r="T154" s="153"/>
      <c r="U154" s="153"/>
      <c r="V154" s="153"/>
      <c r="W154" s="153"/>
      <c r="X154" s="153"/>
      <c r="Y154" s="153"/>
      <c r="Z154" s="153"/>
      <c r="AA154" s="153"/>
      <c r="AB154" s="153"/>
      <c r="AC154" s="153"/>
      <c r="AD154" s="153"/>
      <c r="AF154" s="296"/>
      <c r="AG154" s="153"/>
      <c r="AH154" s="153"/>
      <c r="AI154" s="153"/>
      <c r="AJ154" s="153"/>
      <c r="AK154" s="153"/>
      <c r="AL154" s="153"/>
      <c r="AM154" s="153"/>
      <c r="AN154" s="153"/>
      <c r="AO154" s="153"/>
      <c r="AP154" s="153"/>
      <c r="AQ154" s="153"/>
      <c r="AR154" s="153"/>
      <c r="AS154" s="153"/>
    </row>
    <row r="155" spans="2:45" s="150" customFormat="1">
      <c r="B155" s="157"/>
      <c r="C155" s="153"/>
      <c r="D155" s="153"/>
      <c r="E155" s="153"/>
      <c r="F155" s="153"/>
      <c r="G155" s="153"/>
      <c r="H155" s="153"/>
      <c r="I155" s="153"/>
      <c r="J155" s="153"/>
      <c r="K155" s="153"/>
      <c r="L155" s="153"/>
      <c r="M155" s="153"/>
      <c r="N155" s="153"/>
      <c r="O155" s="153"/>
      <c r="Q155" s="296"/>
      <c r="R155" s="153"/>
      <c r="S155" s="153"/>
      <c r="T155" s="153"/>
      <c r="U155" s="153"/>
      <c r="V155" s="153"/>
      <c r="W155" s="153"/>
      <c r="X155" s="153"/>
      <c r="Y155" s="153"/>
      <c r="Z155" s="153"/>
      <c r="AA155" s="153"/>
      <c r="AB155" s="153"/>
      <c r="AC155" s="153"/>
      <c r="AD155" s="153"/>
      <c r="AF155" s="296"/>
      <c r="AG155" s="153"/>
      <c r="AH155" s="153"/>
      <c r="AI155" s="153"/>
      <c r="AJ155" s="153"/>
      <c r="AK155" s="153"/>
      <c r="AL155" s="153"/>
      <c r="AM155" s="153"/>
      <c r="AN155" s="153"/>
      <c r="AO155" s="153"/>
      <c r="AP155" s="153"/>
      <c r="AQ155" s="153"/>
      <c r="AR155" s="153"/>
      <c r="AS155" s="153"/>
    </row>
    <row r="156" spans="2:45" s="150" customFormat="1">
      <c r="B156" s="157"/>
      <c r="C156" s="153"/>
      <c r="D156" s="153"/>
      <c r="E156" s="153"/>
      <c r="F156" s="153"/>
      <c r="G156" s="153"/>
      <c r="H156" s="153"/>
      <c r="I156" s="153"/>
      <c r="J156" s="153"/>
      <c r="K156" s="153"/>
      <c r="L156" s="153"/>
      <c r="M156" s="153"/>
      <c r="N156" s="153"/>
      <c r="O156" s="153"/>
      <c r="Q156" s="296"/>
      <c r="R156" s="153"/>
      <c r="S156" s="153"/>
      <c r="T156" s="153"/>
      <c r="U156" s="153"/>
      <c r="V156" s="153"/>
      <c r="W156" s="153"/>
      <c r="X156" s="153"/>
      <c r="Y156" s="153"/>
      <c r="Z156" s="153"/>
      <c r="AA156" s="153"/>
      <c r="AB156" s="153"/>
      <c r="AC156" s="153"/>
      <c r="AD156" s="153"/>
      <c r="AF156" s="296"/>
      <c r="AG156" s="153"/>
      <c r="AH156" s="153"/>
      <c r="AI156" s="153"/>
      <c r="AJ156" s="153"/>
      <c r="AK156" s="153"/>
      <c r="AL156" s="153"/>
      <c r="AM156" s="153"/>
      <c r="AN156" s="153"/>
      <c r="AO156" s="153"/>
      <c r="AP156" s="153"/>
      <c r="AQ156" s="153"/>
      <c r="AR156" s="153"/>
      <c r="AS156" s="153"/>
    </row>
    <row r="157" spans="2:45" s="150" customFormat="1">
      <c r="B157" s="157"/>
      <c r="C157" s="153"/>
      <c r="D157" s="153"/>
      <c r="E157" s="153"/>
      <c r="F157" s="153"/>
      <c r="G157" s="153"/>
      <c r="H157" s="153"/>
      <c r="I157" s="153"/>
      <c r="J157" s="153"/>
      <c r="K157" s="153"/>
      <c r="L157" s="153"/>
      <c r="M157" s="153"/>
      <c r="N157" s="153"/>
      <c r="O157" s="153"/>
      <c r="Q157" s="296"/>
      <c r="R157" s="153"/>
      <c r="S157" s="153"/>
      <c r="T157" s="153"/>
      <c r="U157" s="153"/>
      <c r="V157" s="153"/>
      <c r="W157" s="153"/>
      <c r="X157" s="153"/>
      <c r="Y157" s="153"/>
      <c r="Z157" s="153"/>
      <c r="AA157" s="153"/>
      <c r="AB157" s="153"/>
      <c r="AC157" s="153"/>
      <c r="AD157" s="153"/>
      <c r="AF157" s="296"/>
      <c r="AG157" s="153"/>
      <c r="AH157" s="153"/>
      <c r="AI157" s="153"/>
      <c r="AJ157" s="153"/>
      <c r="AK157" s="153"/>
      <c r="AL157" s="153"/>
      <c r="AM157" s="153"/>
      <c r="AN157" s="153"/>
      <c r="AO157" s="153"/>
      <c r="AP157" s="153"/>
      <c r="AQ157" s="153"/>
      <c r="AR157" s="153"/>
      <c r="AS157" s="153"/>
    </row>
    <row r="158" spans="2:45" s="150" customFormat="1">
      <c r="B158" s="157"/>
      <c r="C158" s="153"/>
      <c r="D158" s="153"/>
      <c r="E158" s="153"/>
      <c r="F158" s="153"/>
      <c r="G158" s="153"/>
      <c r="H158" s="153"/>
      <c r="I158" s="153"/>
      <c r="J158" s="153"/>
      <c r="K158" s="153"/>
      <c r="L158" s="153"/>
      <c r="M158" s="153"/>
      <c r="N158" s="153"/>
      <c r="O158" s="153"/>
      <c r="Q158" s="296"/>
      <c r="R158" s="153"/>
      <c r="S158" s="153"/>
      <c r="T158" s="153"/>
      <c r="U158" s="153"/>
      <c r="V158" s="153"/>
      <c r="W158" s="153"/>
      <c r="X158" s="153"/>
      <c r="Y158" s="153"/>
      <c r="Z158" s="153"/>
      <c r="AA158" s="153"/>
      <c r="AB158" s="153"/>
      <c r="AC158" s="153"/>
      <c r="AD158" s="153"/>
      <c r="AF158" s="296"/>
      <c r="AG158" s="153"/>
      <c r="AH158" s="153"/>
      <c r="AI158" s="153"/>
      <c r="AJ158" s="153"/>
      <c r="AK158" s="153"/>
      <c r="AL158" s="153"/>
      <c r="AM158" s="153"/>
      <c r="AN158" s="153"/>
      <c r="AO158" s="153"/>
      <c r="AP158" s="153"/>
      <c r="AQ158" s="153"/>
      <c r="AR158" s="153"/>
      <c r="AS158" s="153"/>
    </row>
    <row r="159" spans="2:45" s="150" customFormat="1">
      <c r="B159" s="157"/>
      <c r="C159" s="153"/>
      <c r="D159" s="153"/>
      <c r="E159" s="153"/>
      <c r="F159" s="153"/>
      <c r="G159" s="153"/>
      <c r="H159" s="153"/>
      <c r="I159" s="153"/>
      <c r="J159" s="153"/>
      <c r="K159" s="153"/>
      <c r="L159" s="153"/>
      <c r="M159" s="153"/>
      <c r="N159" s="153"/>
      <c r="O159" s="153"/>
      <c r="Q159" s="296"/>
      <c r="R159" s="153"/>
      <c r="S159" s="153"/>
      <c r="T159" s="153"/>
      <c r="U159" s="153"/>
      <c r="V159" s="153"/>
      <c r="W159" s="153"/>
      <c r="X159" s="153"/>
      <c r="Y159" s="153"/>
      <c r="Z159" s="153"/>
      <c r="AA159" s="153"/>
      <c r="AB159" s="153"/>
      <c r="AC159" s="153"/>
      <c r="AD159" s="153"/>
      <c r="AF159" s="296"/>
      <c r="AG159" s="153"/>
      <c r="AH159" s="153"/>
      <c r="AI159" s="153"/>
      <c r="AJ159" s="153"/>
      <c r="AK159" s="153"/>
      <c r="AL159" s="153"/>
      <c r="AM159" s="153"/>
      <c r="AN159" s="153"/>
      <c r="AO159" s="153"/>
      <c r="AP159" s="153"/>
      <c r="AQ159" s="153"/>
      <c r="AR159" s="153"/>
      <c r="AS159" s="153"/>
    </row>
    <row r="160" spans="2:45" s="150" customFormat="1">
      <c r="B160" s="157"/>
      <c r="C160" s="153"/>
      <c r="D160" s="153"/>
      <c r="E160" s="153"/>
      <c r="F160" s="153"/>
      <c r="G160" s="153"/>
      <c r="H160" s="153"/>
      <c r="I160" s="153"/>
      <c r="J160" s="153"/>
      <c r="K160" s="153"/>
      <c r="L160" s="153"/>
      <c r="M160" s="153"/>
      <c r="N160" s="153"/>
      <c r="O160" s="153"/>
      <c r="Q160" s="296"/>
      <c r="R160" s="153"/>
      <c r="S160" s="153"/>
      <c r="T160" s="153"/>
      <c r="U160" s="153"/>
      <c r="V160" s="153"/>
      <c r="W160" s="153"/>
      <c r="X160" s="153"/>
      <c r="Y160" s="153"/>
      <c r="Z160" s="153"/>
      <c r="AA160" s="153"/>
      <c r="AB160" s="153"/>
      <c r="AC160" s="153"/>
      <c r="AD160" s="153"/>
      <c r="AF160" s="296"/>
      <c r="AG160" s="153"/>
      <c r="AH160" s="153"/>
      <c r="AI160" s="153"/>
      <c r="AJ160" s="153"/>
      <c r="AK160" s="153"/>
      <c r="AL160" s="153"/>
      <c r="AM160" s="153"/>
      <c r="AN160" s="153"/>
      <c r="AO160" s="153"/>
      <c r="AP160" s="153"/>
      <c r="AQ160" s="153"/>
      <c r="AR160" s="153"/>
      <c r="AS160" s="153"/>
    </row>
    <row r="161" spans="2:45" s="150" customFormat="1">
      <c r="B161" s="157"/>
      <c r="C161" s="153"/>
      <c r="D161" s="153"/>
      <c r="E161" s="153"/>
      <c r="F161" s="153"/>
      <c r="G161" s="153"/>
      <c r="H161" s="153"/>
      <c r="I161" s="153"/>
      <c r="J161" s="153"/>
      <c r="K161" s="153"/>
      <c r="L161" s="153"/>
      <c r="M161" s="153"/>
      <c r="N161" s="153"/>
      <c r="O161" s="153"/>
      <c r="Q161" s="296"/>
      <c r="R161" s="153"/>
      <c r="S161" s="153"/>
      <c r="T161" s="153"/>
      <c r="U161" s="153"/>
      <c r="V161" s="153"/>
      <c r="W161" s="153"/>
      <c r="X161" s="153"/>
      <c r="Y161" s="153"/>
      <c r="Z161" s="153"/>
      <c r="AA161" s="153"/>
      <c r="AB161" s="153"/>
      <c r="AC161" s="153"/>
      <c r="AD161" s="153"/>
      <c r="AF161" s="296"/>
      <c r="AG161" s="153"/>
      <c r="AH161" s="153"/>
      <c r="AI161" s="153"/>
      <c r="AJ161" s="153"/>
      <c r="AK161" s="153"/>
      <c r="AL161" s="153"/>
      <c r="AM161" s="153"/>
      <c r="AN161" s="153"/>
      <c r="AO161" s="153"/>
      <c r="AP161" s="153"/>
      <c r="AQ161" s="153"/>
      <c r="AR161" s="153"/>
      <c r="AS161" s="153"/>
    </row>
    <row r="162" spans="2:45" s="150" customFormat="1">
      <c r="B162" s="157"/>
      <c r="C162" s="153"/>
      <c r="D162" s="153"/>
      <c r="E162" s="153"/>
      <c r="F162" s="153"/>
      <c r="G162" s="153"/>
      <c r="H162" s="153"/>
      <c r="I162" s="153"/>
      <c r="J162" s="153"/>
      <c r="K162" s="153"/>
      <c r="L162" s="153"/>
      <c r="M162" s="153"/>
      <c r="N162" s="153"/>
      <c r="O162" s="153"/>
      <c r="Q162" s="296"/>
      <c r="R162" s="153"/>
      <c r="S162" s="153"/>
      <c r="T162" s="153"/>
      <c r="U162" s="153"/>
      <c r="V162" s="153"/>
      <c r="W162" s="153"/>
      <c r="X162" s="153"/>
      <c r="Y162" s="153"/>
      <c r="Z162" s="153"/>
      <c r="AA162" s="153"/>
      <c r="AB162" s="153"/>
      <c r="AC162" s="153"/>
      <c r="AD162" s="153"/>
      <c r="AF162" s="296"/>
      <c r="AG162" s="153"/>
      <c r="AH162" s="153"/>
      <c r="AI162" s="153"/>
      <c r="AJ162" s="153"/>
      <c r="AK162" s="153"/>
      <c r="AL162" s="153"/>
      <c r="AM162" s="153"/>
      <c r="AN162" s="153"/>
      <c r="AO162" s="153"/>
      <c r="AP162" s="153"/>
      <c r="AQ162" s="153"/>
      <c r="AR162" s="153"/>
      <c r="AS162" s="153"/>
    </row>
    <row r="163" spans="2:45" s="150" customFormat="1">
      <c r="B163" s="157"/>
      <c r="C163" s="153"/>
      <c r="D163" s="153"/>
      <c r="E163" s="153"/>
      <c r="F163" s="153"/>
      <c r="G163" s="153"/>
      <c r="H163" s="153"/>
      <c r="I163" s="153"/>
      <c r="J163" s="153"/>
      <c r="K163" s="153"/>
      <c r="L163" s="153"/>
      <c r="M163" s="153"/>
      <c r="N163" s="153"/>
      <c r="O163" s="153"/>
      <c r="Q163" s="296"/>
      <c r="R163" s="153"/>
      <c r="S163" s="153"/>
      <c r="T163" s="153"/>
      <c r="U163" s="153"/>
      <c r="V163" s="153"/>
      <c r="W163" s="153"/>
      <c r="X163" s="153"/>
      <c r="Y163" s="153"/>
      <c r="Z163" s="153"/>
      <c r="AA163" s="153"/>
      <c r="AB163" s="153"/>
      <c r="AC163" s="153"/>
      <c r="AD163" s="153"/>
      <c r="AF163" s="296"/>
      <c r="AG163" s="153"/>
      <c r="AH163" s="153"/>
      <c r="AI163" s="153"/>
      <c r="AJ163" s="153"/>
      <c r="AK163" s="153"/>
      <c r="AL163" s="153"/>
      <c r="AM163" s="153"/>
      <c r="AN163" s="153"/>
      <c r="AO163" s="153"/>
      <c r="AP163" s="153"/>
      <c r="AQ163" s="153"/>
      <c r="AR163" s="153"/>
      <c r="AS163" s="153"/>
    </row>
    <row r="164" spans="2:45" s="150" customFormat="1">
      <c r="B164" s="157"/>
      <c r="C164" s="153"/>
      <c r="D164" s="153"/>
      <c r="E164" s="153"/>
      <c r="F164" s="153"/>
      <c r="G164" s="153"/>
      <c r="H164" s="153"/>
      <c r="I164" s="153"/>
      <c r="J164" s="153"/>
      <c r="K164" s="153"/>
      <c r="L164" s="153"/>
      <c r="M164" s="153"/>
      <c r="N164" s="153"/>
      <c r="O164" s="153"/>
      <c r="Q164" s="296"/>
      <c r="R164" s="153"/>
      <c r="S164" s="153"/>
      <c r="T164" s="153"/>
      <c r="U164" s="153"/>
      <c r="V164" s="153"/>
      <c r="W164" s="153"/>
      <c r="X164" s="153"/>
      <c r="Y164" s="153"/>
      <c r="Z164" s="153"/>
      <c r="AA164" s="153"/>
      <c r="AB164" s="153"/>
      <c r="AC164" s="153"/>
      <c r="AD164" s="153"/>
      <c r="AF164" s="296"/>
      <c r="AG164" s="153"/>
      <c r="AH164" s="153"/>
      <c r="AI164" s="153"/>
      <c r="AJ164" s="153"/>
      <c r="AK164" s="153"/>
      <c r="AL164" s="153"/>
      <c r="AM164" s="153"/>
      <c r="AN164" s="153"/>
      <c r="AO164" s="153"/>
      <c r="AP164" s="153"/>
      <c r="AQ164" s="153"/>
      <c r="AR164" s="153"/>
      <c r="AS164" s="153"/>
    </row>
    <row r="165" spans="2:45" s="150" customFormat="1">
      <c r="B165" s="157"/>
      <c r="C165" s="153"/>
      <c r="D165" s="153"/>
      <c r="E165" s="153"/>
      <c r="F165" s="153"/>
      <c r="G165" s="153"/>
      <c r="H165" s="153"/>
      <c r="I165" s="153"/>
      <c r="J165" s="153"/>
      <c r="K165" s="153"/>
      <c r="L165" s="153"/>
      <c r="M165" s="153"/>
      <c r="N165" s="153"/>
      <c r="O165" s="153"/>
      <c r="Q165" s="296"/>
      <c r="R165" s="153"/>
      <c r="S165" s="153"/>
      <c r="T165" s="153"/>
      <c r="U165" s="153"/>
      <c r="V165" s="153"/>
      <c r="W165" s="153"/>
      <c r="X165" s="153"/>
      <c r="Y165" s="153"/>
      <c r="Z165" s="153"/>
      <c r="AA165" s="153"/>
      <c r="AB165" s="153"/>
      <c r="AC165" s="153"/>
      <c r="AD165" s="153"/>
      <c r="AF165" s="296"/>
      <c r="AG165" s="153"/>
      <c r="AH165" s="153"/>
      <c r="AI165" s="153"/>
      <c r="AJ165" s="153"/>
      <c r="AK165" s="153"/>
      <c r="AL165" s="153"/>
      <c r="AM165" s="153"/>
      <c r="AN165" s="153"/>
      <c r="AO165" s="153"/>
      <c r="AP165" s="153"/>
      <c r="AQ165" s="153"/>
      <c r="AR165" s="153"/>
      <c r="AS165" s="153"/>
    </row>
    <row r="166" spans="2:45" s="150" customFormat="1">
      <c r="B166" s="157"/>
      <c r="C166" s="153"/>
      <c r="D166" s="153"/>
      <c r="E166" s="153"/>
      <c r="F166" s="153"/>
      <c r="G166" s="153"/>
      <c r="H166" s="153"/>
      <c r="I166" s="153"/>
      <c r="J166" s="153"/>
      <c r="K166" s="153"/>
      <c r="L166" s="153"/>
      <c r="M166" s="153"/>
      <c r="N166" s="153"/>
      <c r="O166" s="153"/>
      <c r="Q166" s="296"/>
      <c r="R166" s="153"/>
      <c r="S166" s="153"/>
      <c r="T166" s="153"/>
      <c r="U166" s="153"/>
      <c r="V166" s="153"/>
      <c r="W166" s="153"/>
      <c r="X166" s="153"/>
      <c r="Y166" s="153"/>
      <c r="Z166" s="153"/>
      <c r="AA166" s="153"/>
      <c r="AB166" s="153"/>
      <c r="AC166" s="153"/>
      <c r="AD166" s="153"/>
      <c r="AF166" s="296"/>
      <c r="AG166" s="153"/>
      <c r="AH166" s="153"/>
      <c r="AI166" s="153"/>
      <c r="AJ166" s="153"/>
      <c r="AK166" s="153"/>
      <c r="AL166" s="153"/>
      <c r="AM166" s="153"/>
      <c r="AN166" s="153"/>
      <c r="AO166" s="153"/>
      <c r="AP166" s="153"/>
      <c r="AQ166" s="153"/>
      <c r="AR166" s="153"/>
      <c r="AS166" s="153"/>
    </row>
    <row r="167" spans="2:45" s="150" customFormat="1">
      <c r="B167" s="157"/>
      <c r="C167" s="153"/>
      <c r="D167" s="153"/>
      <c r="E167" s="153"/>
      <c r="F167" s="153"/>
      <c r="G167" s="153"/>
      <c r="H167" s="153"/>
      <c r="I167" s="153"/>
      <c r="J167" s="153"/>
      <c r="K167" s="153"/>
      <c r="L167" s="153"/>
      <c r="M167" s="153"/>
      <c r="N167" s="153"/>
      <c r="O167" s="153"/>
      <c r="Q167" s="296"/>
      <c r="R167" s="153"/>
      <c r="S167" s="153"/>
      <c r="T167" s="153"/>
      <c r="U167" s="153"/>
      <c r="V167" s="153"/>
      <c r="W167" s="153"/>
      <c r="X167" s="153"/>
      <c r="Y167" s="153"/>
      <c r="Z167" s="153"/>
      <c r="AA167" s="153"/>
      <c r="AB167" s="153"/>
      <c r="AC167" s="153"/>
      <c r="AD167" s="153"/>
      <c r="AF167" s="296"/>
      <c r="AG167" s="153"/>
      <c r="AH167" s="153"/>
      <c r="AI167" s="153"/>
      <c r="AJ167" s="153"/>
      <c r="AK167" s="153"/>
      <c r="AL167" s="153"/>
      <c r="AM167" s="153"/>
      <c r="AN167" s="153"/>
      <c r="AO167" s="153"/>
      <c r="AP167" s="153"/>
      <c r="AQ167" s="153"/>
      <c r="AR167" s="153"/>
      <c r="AS167" s="153"/>
    </row>
    <row r="168" spans="2:45" s="150" customFormat="1">
      <c r="B168" s="157"/>
      <c r="C168" s="153"/>
      <c r="D168" s="153"/>
      <c r="E168" s="153"/>
      <c r="F168" s="153"/>
      <c r="G168" s="153"/>
      <c r="H168" s="153"/>
      <c r="I168" s="153"/>
      <c r="J168" s="153"/>
      <c r="K168" s="153"/>
      <c r="L168" s="153"/>
      <c r="M168" s="153"/>
      <c r="N168" s="153"/>
      <c r="O168" s="153"/>
      <c r="Q168" s="296"/>
      <c r="R168" s="153"/>
      <c r="S168" s="153"/>
      <c r="T168" s="153"/>
      <c r="U168" s="153"/>
      <c r="V168" s="153"/>
      <c r="W168" s="153"/>
      <c r="X168" s="153"/>
      <c r="Y168" s="153"/>
      <c r="Z168" s="153"/>
      <c r="AA168" s="153"/>
      <c r="AB168" s="153"/>
      <c r="AC168" s="153"/>
      <c r="AD168" s="153"/>
      <c r="AF168" s="296"/>
      <c r="AG168" s="153"/>
      <c r="AH168" s="153"/>
      <c r="AI168" s="153"/>
      <c r="AJ168" s="153"/>
      <c r="AK168" s="153"/>
      <c r="AL168" s="153"/>
      <c r="AM168" s="153"/>
      <c r="AN168" s="153"/>
      <c r="AO168" s="153"/>
      <c r="AP168" s="153"/>
      <c r="AQ168" s="153"/>
      <c r="AR168" s="153"/>
      <c r="AS168" s="153"/>
    </row>
    <row r="169" spans="2:45" s="150" customFormat="1">
      <c r="B169" s="157"/>
      <c r="C169" s="153"/>
      <c r="D169" s="153"/>
      <c r="E169" s="153"/>
      <c r="F169" s="153"/>
      <c r="G169" s="153"/>
      <c r="H169" s="153"/>
      <c r="I169" s="153"/>
      <c r="J169" s="153"/>
      <c r="K169" s="153"/>
      <c r="L169" s="153"/>
      <c r="M169" s="153"/>
      <c r="N169" s="153"/>
      <c r="O169" s="153"/>
      <c r="Q169" s="296"/>
      <c r="R169" s="153"/>
      <c r="S169" s="153"/>
      <c r="T169" s="153"/>
      <c r="U169" s="153"/>
      <c r="V169" s="153"/>
      <c r="W169" s="153"/>
      <c r="X169" s="153"/>
      <c r="Y169" s="153"/>
      <c r="Z169" s="153"/>
      <c r="AA169" s="153"/>
      <c r="AB169" s="153"/>
      <c r="AC169" s="153"/>
      <c r="AD169" s="153"/>
      <c r="AF169" s="296"/>
      <c r="AG169" s="153"/>
      <c r="AH169" s="153"/>
      <c r="AI169" s="153"/>
      <c r="AJ169" s="153"/>
      <c r="AK169" s="153"/>
      <c r="AL169" s="153"/>
      <c r="AM169" s="153"/>
      <c r="AN169" s="153"/>
      <c r="AO169" s="153"/>
      <c r="AP169" s="153"/>
      <c r="AQ169" s="153"/>
      <c r="AR169" s="153"/>
      <c r="AS169" s="153"/>
    </row>
    <row r="170" spans="2:45" s="150" customFormat="1">
      <c r="B170" s="157"/>
      <c r="C170" s="153"/>
      <c r="D170" s="153"/>
      <c r="E170" s="153"/>
      <c r="F170" s="153"/>
      <c r="G170" s="153"/>
      <c r="H170" s="153"/>
      <c r="I170" s="153"/>
      <c r="J170" s="153"/>
      <c r="K170" s="153"/>
      <c r="L170" s="153"/>
      <c r="M170" s="153"/>
      <c r="N170" s="153"/>
      <c r="O170" s="153"/>
      <c r="Q170" s="296"/>
      <c r="R170" s="153"/>
      <c r="S170" s="153"/>
      <c r="T170" s="153"/>
      <c r="U170" s="153"/>
      <c r="V170" s="153"/>
      <c r="W170" s="153"/>
      <c r="X170" s="153"/>
      <c r="Y170" s="153"/>
      <c r="Z170" s="153"/>
      <c r="AA170" s="153"/>
      <c r="AB170" s="153"/>
      <c r="AC170" s="153"/>
      <c r="AD170" s="153"/>
      <c r="AF170" s="296"/>
      <c r="AG170" s="153"/>
      <c r="AH170" s="153"/>
      <c r="AI170" s="153"/>
      <c r="AJ170" s="153"/>
      <c r="AK170" s="153"/>
      <c r="AL170" s="153"/>
      <c r="AM170" s="153"/>
      <c r="AN170" s="153"/>
      <c r="AO170" s="153"/>
      <c r="AP170" s="153"/>
      <c r="AQ170" s="153"/>
      <c r="AR170" s="153"/>
      <c r="AS170" s="153"/>
    </row>
    <row r="171" spans="2:45" s="150" customFormat="1">
      <c r="B171" s="157"/>
      <c r="C171" s="153"/>
      <c r="D171" s="153"/>
      <c r="E171" s="153"/>
      <c r="F171" s="153"/>
      <c r="G171" s="153"/>
      <c r="H171" s="153"/>
      <c r="I171" s="153"/>
      <c r="J171" s="153"/>
      <c r="K171" s="153"/>
      <c r="L171" s="153"/>
      <c r="M171" s="153"/>
      <c r="N171" s="153"/>
      <c r="O171" s="153"/>
      <c r="Q171" s="296"/>
      <c r="R171" s="153"/>
      <c r="S171" s="153"/>
      <c r="T171" s="153"/>
      <c r="U171" s="153"/>
      <c r="V171" s="153"/>
      <c r="W171" s="153"/>
      <c r="X171" s="153"/>
      <c r="Y171" s="153"/>
      <c r="Z171" s="153"/>
      <c r="AA171" s="153"/>
      <c r="AB171" s="153"/>
      <c r="AC171" s="153"/>
      <c r="AD171" s="153"/>
      <c r="AF171" s="296"/>
      <c r="AG171" s="153"/>
      <c r="AH171" s="153"/>
      <c r="AI171" s="153"/>
      <c r="AJ171" s="153"/>
      <c r="AK171" s="153"/>
      <c r="AL171" s="153"/>
      <c r="AM171" s="153"/>
      <c r="AN171" s="153"/>
      <c r="AO171" s="153"/>
      <c r="AP171" s="153"/>
      <c r="AQ171" s="153"/>
      <c r="AR171" s="153"/>
      <c r="AS171" s="153"/>
    </row>
    <row r="172" spans="2:45" s="150" customFormat="1">
      <c r="B172" s="157"/>
      <c r="C172" s="153"/>
      <c r="D172" s="153"/>
      <c r="E172" s="153"/>
      <c r="F172" s="153"/>
      <c r="G172" s="153"/>
      <c r="H172" s="153"/>
      <c r="I172" s="153"/>
      <c r="J172" s="153"/>
      <c r="K172" s="153"/>
      <c r="L172" s="153"/>
      <c r="M172" s="153"/>
      <c r="N172" s="153"/>
      <c r="O172" s="153"/>
      <c r="Q172" s="296"/>
      <c r="R172" s="153"/>
      <c r="S172" s="153"/>
      <c r="T172" s="153"/>
      <c r="U172" s="153"/>
      <c r="V172" s="153"/>
      <c r="W172" s="153"/>
      <c r="X172" s="153"/>
      <c r="Y172" s="153"/>
      <c r="Z172" s="153"/>
      <c r="AA172" s="153"/>
      <c r="AB172" s="153"/>
      <c r="AC172" s="153"/>
      <c r="AD172" s="153"/>
      <c r="AF172" s="296"/>
      <c r="AG172" s="153"/>
      <c r="AH172" s="153"/>
      <c r="AI172" s="153"/>
      <c r="AJ172" s="153"/>
      <c r="AK172" s="153"/>
      <c r="AL172" s="153"/>
      <c r="AM172" s="153"/>
      <c r="AN172" s="153"/>
      <c r="AO172" s="153"/>
      <c r="AP172" s="153"/>
      <c r="AQ172" s="153"/>
      <c r="AR172" s="153"/>
      <c r="AS172" s="153"/>
    </row>
    <row r="173" spans="2:45" s="150" customFormat="1">
      <c r="B173" s="157"/>
      <c r="C173" s="153"/>
      <c r="D173" s="153"/>
      <c r="E173" s="153"/>
      <c r="F173" s="153"/>
      <c r="G173" s="153"/>
      <c r="H173" s="153"/>
      <c r="I173" s="153"/>
      <c r="J173" s="153"/>
      <c r="K173" s="153"/>
      <c r="L173" s="153"/>
      <c r="M173" s="153"/>
      <c r="N173" s="153"/>
      <c r="O173" s="153"/>
      <c r="Q173" s="296"/>
      <c r="R173" s="153"/>
      <c r="S173" s="153"/>
      <c r="T173" s="153"/>
      <c r="U173" s="153"/>
      <c r="V173" s="153"/>
      <c r="W173" s="153"/>
      <c r="X173" s="153"/>
      <c r="Y173" s="153"/>
      <c r="Z173" s="153"/>
      <c r="AA173" s="153"/>
      <c r="AB173" s="153"/>
      <c r="AC173" s="153"/>
      <c r="AD173" s="153"/>
      <c r="AF173" s="296"/>
      <c r="AG173" s="153"/>
      <c r="AH173" s="153"/>
      <c r="AI173" s="153"/>
      <c r="AJ173" s="153"/>
      <c r="AK173" s="153"/>
      <c r="AL173" s="153"/>
      <c r="AM173" s="153"/>
      <c r="AN173" s="153"/>
      <c r="AO173" s="153"/>
      <c r="AP173" s="153"/>
      <c r="AQ173" s="153"/>
      <c r="AR173" s="153"/>
      <c r="AS173" s="153"/>
    </row>
    <row r="174" spans="2:45" s="150" customFormat="1">
      <c r="B174" s="157"/>
      <c r="C174" s="153"/>
      <c r="D174" s="153"/>
      <c r="E174" s="153"/>
      <c r="F174" s="153"/>
      <c r="G174" s="153"/>
      <c r="H174" s="153"/>
      <c r="I174" s="153"/>
      <c r="J174" s="153"/>
      <c r="K174" s="153"/>
      <c r="L174" s="153"/>
      <c r="M174" s="153"/>
      <c r="N174" s="153"/>
      <c r="O174" s="153"/>
      <c r="Q174" s="296"/>
      <c r="R174" s="153"/>
      <c r="S174" s="153"/>
      <c r="T174" s="153"/>
      <c r="U174" s="153"/>
      <c r="V174" s="153"/>
      <c r="W174" s="153"/>
      <c r="X174" s="153"/>
      <c r="Y174" s="153"/>
      <c r="Z174" s="153"/>
      <c r="AA174" s="153"/>
      <c r="AB174" s="153"/>
      <c r="AC174" s="153"/>
      <c r="AD174" s="153"/>
      <c r="AF174" s="296"/>
      <c r="AG174" s="153"/>
      <c r="AH174" s="153"/>
      <c r="AI174" s="153"/>
      <c r="AJ174" s="153"/>
      <c r="AK174" s="153"/>
      <c r="AL174" s="153"/>
      <c r="AM174" s="153"/>
      <c r="AN174" s="153"/>
      <c r="AO174" s="153"/>
      <c r="AP174" s="153"/>
      <c r="AQ174" s="153"/>
      <c r="AR174" s="153"/>
      <c r="AS174" s="153"/>
    </row>
    <row r="175" spans="2:45" s="150" customFormat="1">
      <c r="B175" s="157"/>
      <c r="C175" s="153"/>
      <c r="D175" s="153"/>
      <c r="E175" s="153"/>
      <c r="F175" s="153"/>
      <c r="G175" s="153"/>
      <c r="H175" s="153"/>
      <c r="I175" s="153"/>
      <c r="J175" s="153"/>
      <c r="K175" s="153"/>
      <c r="L175" s="153"/>
      <c r="M175" s="153"/>
      <c r="N175" s="153"/>
      <c r="O175" s="153"/>
      <c r="Q175" s="296"/>
      <c r="R175" s="153"/>
      <c r="S175" s="153"/>
      <c r="T175" s="153"/>
      <c r="U175" s="153"/>
      <c r="V175" s="153"/>
      <c r="W175" s="153"/>
      <c r="X175" s="153"/>
      <c r="Y175" s="153"/>
      <c r="Z175" s="153"/>
      <c r="AA175" s="153"/>
      <c r="AB175" s="153"/>
      <c r="AC175" s="153"/>
      <c r="AD175" s="153"/>
      <c r="AF175" s="296"/>
      <c r="AG175" s="153"/>
      <c r="AH175" s="153"/>
      <c r="AI175" s="153"/>
      <c r="AJ175" s="153"/>
      <c r="AK175" s="153"/>
      <c r="AL175" s="153"/>
      <c r="AM175" s="153"/>
      <c r="AN175" s="153"/>
      <c r="AO175" s="153"/>
      <c r="AP175" s="153"/>
      <c r="AQ175" s="153"/>
      <c r="AR175" s="153"/>
      <c r="AS175" s="153"/>
    </row>
    <row r="176" spans="2:45" s="150" customFormat="1">
      <c r="B176" s="157"/>
      <c r="C176" s="153"/>
      <c r="D176" s="153"/>
      <c r="E176" s="153"/>
      <c r="F176" s="153"/>
      <c r="G176" s="153"/>
      <c r="H176" s="153"/>
      <c r="I176" s="153"/>
      <c r="J176" s="153"/>
      <c r="K176" s="153"/>
      <c r="L176" s="153"/>
      <c r="M176" s="153"/>
      <c r="N176" s="153"/>
      <c r="O176" s="153"/>
      <c r="Q176" s="296"/>
      <c r="R176" s="153"/>
      <c r="S176" s="153"/>
      <c r="T176" s="153"/>
      <c r="U176" s="153"/>
      <c r="V176" s="153"/>
      <c r="W176" s="153"/>
      <c r="X176" s="153"/>
      <c r="Y176" s="153"/>
      <c r="Z176" s="153"/>
      <c r="AA176" s="153"/>
      <c r="AB176" s="153"/>
      <c r="AC176" s="153"/>
      <c r="AD176" s="153"/>
      <c r="AF176" s="296"/>
      <c r="AG176" s="153"/>
      <c r="AH176" s="153"/>
      <c r="AI176" s="153"/>
      <c r="AJ176" s="153"/>
      <c r="AK176" s="153"/>
      <c r="AL176" s="153"/>
      <c r="AM176" s="153"/>
      <c r="AN176" s="153"/>
      <c r="AO176" s="153"/>
      <c r="AP176" s="153"/>
      <c r="AQ176" s="153"/>
      <c r="AR176" s="153"/>
      <c r="AS176" s="153"/>
    </row>
    <row r="177" spans="2:45" s="150" customFormat="1">
      <c r="B177" s="157"/>
      <c r="C177" s="153"/>
      <c r="D177" s="153"/>
      <c r="E177" s="153"/>
      <c r="F177" s="153"/>
      <c r="G177" s="153"/>
      <c r="H177" s="153"/>
      <c r="I177" s="153"/>
      <c r="J177" s="153"/>
      <c r="K177" s="153"/>
      <c r="L177" s="153"/>
      <c r="M177" s="153"/>
      <c r="N177" s="153"/>
      <c r="O177" s="153"/>
      <c r="Q177" s="296"/>
      <c r="R177" s="153"/>
      <c r="S177" s="153"/>
      <c r="T177" s="153"/>
      <c r="U177" s="153"/>
      <c r="V177" s="153"/>
      <c r="W177" s="153"/>
      <c r="X177" s="153"/>
      <c r="Y177" s="153"/>
      <c r="Z177" s="153"/>
      <c r="AA177" s="153"/>
      <c r="AB177" s="153"/>
      <c r="AC177" s="153"/>
      <c r="AD177" s="153"/>
      <c r="AF177" s="296"/>
      <c r="AG177" s="153"/>
      <c r="AH177" s="153"/>
      <c r="AI177" s="153"/>
      <c r="AJ177" s="153"/>
      <c r="AK177" s="153"/>
      <c r="AL177" s="153"/>
      <c r="AM177" s="153"/>
      <c r="AN177" s="153"/>
      <c r="AO177" s="153"/>
      <c r="AP177" s="153"/>
      <c r="AQ177" s="153"/>
      <c r="AR177" s="153"/>
      <c r="AS177" s="153"/>
    </row>
    <row r="178" spans="2:45" s="150" customFormat="1">
      <c r="B178" s="157"/>
      <c r="C178" s="153"/>
      <c r="D178" s="153"/>
      <c r="E178" s="153"/>
      <c r="F178" s="153"/>
      <c r="G178" s="153"/>
      <c r="H178" s="153"/>
      <c r="I178" s="153"/>
      <c r="J178" s="153"/>
      <c r="K178" s="153"/>
      <c r="L178" s="153"/>
      <c r="M178" s="153"/>
      <c r="N178" s="153"/>
      <c r="O178" s="153"/>
      <c r="Q178" s="296"/>
      <c r="R178" s="153"/>
      <c r="S178" s="153"/>
      <c r="T178" s="153"/>
      <c r="U178" s="153"/>
      <c r="V178" s="153"/>
      <c r="W178" s="153"/>
      <c r="X178" s="153"/>
      <c r="Y178" s="153"/>
      <c r="Z178" s="153"/>
      <c r="AA178" s="153"/>
      <c r="AB178" s="153"/>
      <c r="AC178" s="153"/>
      <c r="AD178" s="153"/>
      <c r="AF178" s="296"/>
      <c r="AG178" s="153"/>
      <c r="AH178" s="153"/>
      <c r="AI178" s="153"/>
      <c r="AJ178" s="153"/>
      <c r="AK178" s="153"/>
      <c r="AL178" s="153"/>
      <c r="AM178" s="153"/>
      <c r="AN178" s="153"/>
      <c r="AO178" s="153"/>
      <c r="AP178" s="153"/>
      <c r="AQ178" s="153"/>
      <c r="AR178" s="153"/>
      <c r="AS178" s="153"/>
    </row>
    <row r="179" spans="2:45" s="150" customFormat="1">
      <c r="B179" s="157"/>
      <c r="C179" s="153"/>
      <c r="D179" s="153"/>
      <c r="E179" s="153"/>
      <c r="F179" s="153"/>
      <c r="G179" s="153"/>
      <c r="H179" s="153"/>
      <c r="I179" s="153"/>
      <c r="J179" s="153"/>
      <c r="K179" s="153"/>
      <c r="L179" s="153"/>
      <c r="M179" s="153"/>
      <c r="N179" s="153"/>
      <c r="O179" s="153"/>
      <c r="Q179" s="296"/>
      <c r="R179" s="153"/>
      <c r="S179" s="153"/>
      <c r="T179" s="153"/>
      <c r="U179" s="153"/>
      <c r="V179" s="153"/>
      <c r="W179" s="153"/>
      <c r="X179" s="153"/>
      <c r="Y179" s="153"/>
      <c r="Z179" s="153"/>
      <c r="AA179" s="153"/>
      <c r="AB179" s="153"/>
      <c r="AC179" s="153"/>
      <c r="AD179" s="153"/>
      <c r="AF179" s="296"/>
      <c r="AG179" s="153"/>
      <c r="AH179" s="153"/>
      <c r="AI179" s="153"/>
      <c r="AJ179" s="153"/>
      <c r="AK179" s="153"/>
      <c r="AL179" s="153"/>
      <c r="AM179" s="153"/>
      <c r="AN179" s="153"/>
      <c r="AO179" s="153"/>
      <c r="AP179" s="153"/>
      <c r="AQ179" s="153"/>
      <c r="AR179" s="153"/>
      <c r="AS179" s="153"/>
    </row>
    <row r="180" spans="2:45" s="150" customFormat="1">
      <c r="B180" s="157"/>
      <c r="C180" s="153"/>
      <c r="D180" s="153"/>
      <c r="E180" s="153"/>
      <c r="F180" s="153"/>
      <c r="G180" s="153"/>
      <c r="H180" s="153"/>
      <c r="I180" s="153"/>
      <c r="J180" s="153"/>
      <c r="K180" s="153"/>
      <c r="L180" s="153"/>
      <c r="M180" s="153"/>
      <c r="N180" s="153"/>
      <c r="O180" s="153"/>
      <c r="Q180" s="296"/>
      <c r="R180" s="153"/>
      <c r="S180" s="153"/>
      <c r="T180" s="153"/>
      <c r="U180" s="153"/>
      <c r="V180" s="153"/>
      <c r="W180" s="153"/>
      <c r="X180" s="153"/>
      <c r="Y180" s="153"/>
      <c r="Z180" s="153"/>
      <c r="AA180" s="153"/>
      <c r="AB180" s="153"/>
      <c r="AC180" s="153"/>
      <c r="AD180" s="153"/>
      <c r="AF180" s="296"/>
      <c r="AG180" s="153"/>
      <c r="AH180" s="153"/>
      <c r="AI180" s="153"/>
      <c r="AJ180" s="153"/>
      <c r="AK180" s="153"/>
      <c r="AL180" s="153"/>
      <c r="AM180" s="153"/>
      <c r="AN180" s="153"/>
      <c r="AO180" s="153"/>
      <c r="AP180" s="153"/>
      <c r="AQ180" s="153"/>
      <c r="AR180" s="153"/>
      <c r="AS180" s="153"/>
    </row>
    <row r="181" spans="2:45" s="150" customFormat="1">
      <c r="B181" s="157"/>
      <c r="C181" s="153"/>
      <c r="D181" s="153"/>
      <c r="E181" s="153"/>
      <c r="F181" s="153"/>
      <c r="G181" s="153"/>
      <c r="H181" s="153"/>
      <c r="I181" s="153"/>
      <c r="J181" s="153"/>
      <c r="K181" s="153"/>
      <c r="L181" s="153"/>
      <c r="M181" s="153"/>
      <c r="N181" s="153"/>
      <c r="O181" s="153"/>
      <c r="Q181" s="296"/>
      <c r="R181" s="153"/>
      <c r="S181" s="153"/>
      <c r="T181" s="153"/>
      <c r="U181" s="153"/>
      <c r="V181" s="153"/>
      <c r="W181" s="153"/>
      <c r="X181" s="153"/>
      <c r="Y181" s="153"/>
      <c r="Z181" s="153"/>
      <c r="AA181" s="153"/>
      <c r="AB181" s="153"/>
      <c r="AC181" s="153"/>
      <c r="AD181" s="153"/>
      <c r="AF181" s="296"/>
      <c r="AG181" s="153"/>
      <c r="AH181" s="153"/>
      <c r="AI181" s="153"/>
      <c r="AJ181" s="153"/>
      <c r="AK181" s="153"/>
      <c r="AL181" s="153"/>
      <c r="AM181" s="153"/>
      <c r="AN181" s="153"/>
      <c r="AO181" s="153"/>
      <c r="AP181" s="153"/>
      <c r="AQ181" s="153"/>
      <c r="AR181" s="153"/>
      <c r="AS181" s="153"/>
    </row>
    <row r="182" spans="2:45" s="150" customFormat="1">
      <c r="B182" s="157"/>
      <c r="C182" s="153"/>
      <c r="D182" s="153"/>
      <c r="E182" s="153"/>
      <c r="F182" s="153"/>
      <c r="G182" s="153"/>
      <c r="H182" s="153"/>
      <c r="I182" s="153"/>
      <c r="J182" s="153"/>
      <c r="K182" s="153"/>
      <c r="L182" s="153"/>
      <c r="M182" s="153"/>
      <c r="N182" s="153"/>
      <c r="O182" s="153"/>
      <c r="Q182" s="296"/>
      <c r="R182" s="153"/>
      <c r="S182" s="153"/>
      <c r="T182" s="153"/>
      <c r="U182" s="153"/>
      <c r="V182" s="153"/>
      <c r="W182" s="153"/>
      <c r="X182" s="153"/>
      <c r="Y182" s="153"/>
      <c r="Z182" s="153"/>
      <c r="AA182" s="153"/>
      <c r="AB182" s="153"/>
      <c r="AC182" s="153"/>
      <c r="AD182" s="153"/>
      <c r="AF182" s="296"/>
      <c r="AG182" s="153"/>
      <c r="AH182" s="153"/>
      <c r="AI182" s="153"/>
      <c r="AJ182" s="153"/>
      <c r="AK182" s="153"/>
      <c r="AL182" s="153"/>
      <c r="AM182" s="153"/>
      <c r="AN182" s="153"/>
      <c r="AO182" s="153"/>
      <c r="AP182" s="153"/>
      <c r="AQ182" s="153"/>
      <c r="AR182" s="153"/>
      <c r="AS182" s="153"/>
    </row>
    <row r="183" spans="2:45" s="150" customFormat="1">
      <c r="B183" s="157"/>
      <c r="C183" s="153"/>
      <c r="D183" s="153"/>
      <c r="E183" s="153"/>
      <c r="F183" s="153"/>
      <c r="G183" s="153"/>
      <c r="H183" s="153"/>
      <c r="I183" s="153"/>
      <c r="J183" s="153"/>
      <c r="K183" s="153"/>
      <c r="L183" s="153"/>
      <c r="M183" s="153"/>
      <c r="N183" s="153"/>
      <c r="O183" s="153"/>
      <c r="Q183" s="296"/>
      <c r="R183" s="153"/>
      <c r="S183" s="153"/>
      <c r="T183" s="153"/>
      <c r="U183" s="153"/>
      <c r="V183" s="153"/>
      <c r="W183" s="153"/>
      <c r="X183" s="153"/>
      <c r="Y183" s="153"/>
      <c r="Z183" s="153"/>
      <c r="AA183" s="153"/>
      <c r="AB183" s="153"/>
      <c r="AC183" s="153"/>
      <c r="AD183" s="153"/>
      <c r="AF183" s="296"/>
      <c r="AG183" s="153"/>
      <c r="AH183" s="153"/>
      <c r="AI183" s="153"/>
      <c r="AJ183" s="153"/>
      <c r="AK183" s="153"/>
      <c r="AL183" s="153"/>
      <c r="AM183" s="153"/>
      <c r="AN183" s="153"/>
      <c r="AO183" s="153"/>
      <c r="AP183" s="153"/>
      <c r="AQ183" s="153"/>
      <c r="AR183" s="153"/>
      <c r="AS183" s="153"/>
    </row>
    <row r="184" spans="2:45" s="150" customFormat="1">
      <c r="B184" s="157"/>
      <c r="C184" s="153"/>
      <c r="D184" s="153"/>
      <c r="E184" s="153"/>
      <c r="F184" s="153"/>
      <c r="G184" s="153"/>
      <c r="H184" s="153"/>
      <c r="I184" s="153"/>
      <c r="J184" s="153"/>
      <c r="K184" s="153"/>
      <c r="L184" s="153"/>
      <c r="M184" s="153"/>
      <c r="N184" s="153"/>
      <c r="O184" s="153"/>
      <c r="Q184" s="296"/>
      <c r="R184" s="153"/>
      <c r="S184" s="153"/>
      <c r="T184" s="153"/>
      <c r="U184" s="153"/>
      <c r="V184" s="153"/>
      <c r="W184" s="153"/>
      <c r="X184" s="153"/>
      <c r="Y184" s="153"/>
      <c r="Z184" s="153"/>
      <c r="AA184" s="153"/>
      <c r="AB184" s="153"/>
      <c r="AC184" s="153"/>
      <c r="AD184" s="153"/>
      <c r="AF184" s="296"/>
      <c r="AG184" s="153"/>
      <c r="AH184" s="153"/>
      <c r="AI184" s="153"/>
      <c r="AJ184" s="153"/>
      <c r="AK184" s="153"/>
      <c r="AL184" s="153"/>
      <c r="AM184" s="153"/>
      <c r="AN184" s="153"/>
      <c r="AO184" s="153"/>
      <c r="AP184" s="153"/>
      <c r="AQ184" s="153"/>
      <c r="AR184" s="153"/>
      <c r="AS184" s="153"/>
    </row>
    <row r="185" spans="2:45" s="150" customFormat="1">
      <c r="B185" s="157"/>
      <c r="C185" s="153"/>
      <c r="D185" s="153"/>
      <c r="E185" s="153"/>
      <c r="F185" s="153"/>
      <c r="G185" s="153"/>
      <c r="H185" s="153"/>
      <c r="I185" s="153"/>
      <c r="J185" s="153"/>
      <c r="K185" s="153"/>
      <c r="L185" s="153"/>
      <c r="M185" s="153"/>
      <c r="N185" s="153"/>
      <c r="O185" s="153"/>
      <c r="Q185" s="296"/>
      <c r="R185" s="153"/>
      <c r="S185" s="153"/>
      <c r="T185" s="153"/>
      <c r="U185" s="153"/>
      <c r="V185" s="153"/>
      <c r="W185" s="153"/>
      <c r="X185" s="153"/>
      <c r="Y185" s="153"/>
      <c r="Z185" s="153"/>
      <c r="AA185" s="153"/>
      <c r="AB185" s="153"/>
      <c r="AC185" s="153"/>
      <c r="AD185" s="153"/>
      <c r="AF185" s="296"/>
      <c r="AG185" s="153"/>
      <c r="AH185" s="153"/>
      <c r="AI185" s="153"/>
      <c r="AJ185" s="153"/>
      <c r="AK185" s="153"/>
      <c r="AL185" s="153"/>
      <c r="AM185" s="153"/>
      <c r="AN185" s="153"/>
      <c r="AO185" s="153"/>
      <c r="AP185" s="153"/>
      <c r="AQ185" s="153"/>
      <c r="AR185" s="153"/>
      <c r="AS185" s="153"/>
    </row>
    <row r="186" spans="2:45" s="150" customFormat="1">
      <c r="B186" s="157"/>
      <c r="C186" s="153"/>
      <c r="D186" s="153"/>
      <c r="E186" s="153"/>
      <c r="F186" s="153"/>
      <c r="G186" s="153"/>
      <c r="H186" s="153"/>
      <c r="I186" s="153"/>
      <c r="J186" s="153"/>
      <c r="K186" s="153"/>
      <c r="L186" s="153"/>
      <c r="M186" s="153"/>
      <c r="N186" s="153"/>
      <c r="O186" s="153"/>
      <c r="Q186" s="296"/>
      <c r="R186" s="153"/>
      <c r="S186" s="153"/>
      <c r="T186" s="153"/>
      <c r="U186" s="153"/>
      <c r="V186" s="153"/>
      <c r="W186" s="153"/>
      <c r="X186" s="153"/>
      <c r="Y186" s="153"/>
      <c r="Z186" s="153"/>
      <c r="AA186" s="153"/>
      <c r="AB186" s="153"/>
      <c r="AC186" s="153"/>
      <c r="AD186" s="153"/>
      <c r="AF186" s="296"/>
      <c r="AG186" s="153"/>
      <c r="AH186" s="153"/>
      <c r="AI186" s="153"/>
      <c r="AJ186" s="153"/>
      <c r="AK186" s="153"/>
      <c r="AL186" s="153"/>
      <c r="AM186" s="153"/>
      <c r="AN186" s="153"/>
      <c r="AO186" s="153"/>
      <c r="AP186" s="153"/>
      <c r="AQ186" s="153"/>
      <c r="AR186" s="153"/>
      <c r="AS186" s="153"/>
    </row>
    <row r="187" spans="2:45" s="150" customFormat="1">
      <c r="B187" s="157"/>
      <c r="C187" s="153"/>
      <c r="D187" s="153"/>
      <c r="E187" s="153"/>
      <c r="F187" s="153"/>
      <c r="G187" s="153"/>
      <c r="H187" s="153"/>
      <c r="I187" s="153"/>
      <c r="J187" s="153"/>
      <c r="K187" s="153"/>
      <c r="L187" s="153"/>
      <c r="M187" s="153"/>
      <c r="N187" s="153"/>
      <c r="O187" s="153"/>
      <c r="Q187" s="296"/>
      <c r="R187" s="153"/>
      <c r="S187" s="153"/>
      <c r="T187" s="153"/>
      <c r="U187" s="153"/>
      <c r="V187" s="153"/>
      <c r="W187" s="153"/>
      <c r="X187" s="153"/>
      <c r="Y187" s="153"/>
      <c r="Z187" s="153"/>
      <c r="AA187" s="153"/>
      <c r="AB187" s="153"/>
      <c r="AC187" s="153"/>
      <c r="AD187" s="153"/>
      <c r="AF187" s="296"/>
      <c r="AG187" s="153"/>
      <c r="AH187" s="153"/>
      <c r="AI187" s="153"/>
      <c r="AJ187" s="153"/>
      <c r="AK187" s="153"/>
      <c r="AL187" s="153"/>
      <c r="AM187" s="153"/>
      <c r="AN187" s="153"/>
      <c r="AO187" s="153"/>
      <c r="AP187" s="153"/>
      <c r="AQ187" s="153"/>
      <c r="AR187" s="153"/>
      <c r="AS187" s="153"/>
    </row>
    <row r="188" spans="2:45" s="150" customFormat="1">
      <c r="B188" s="157"/>
      <c r="C188" s="153"/>
      <c r="D188" s="153"/>
      <c r="E188" s="153"/>
      <c r="F188" s="153"/>
      <c r="G188" s="153"/>
      <c r="H188" s="153"/>
      <c r="I188" s="153"/>
      <c r="J188" s="153"/>
      <c r="K188" s="153"/>
      <c r="L188" s="153"/>
      <c r="M188" s="153"/>
      <c r="N188" s="153"/>
      <c r="O188" s="153"/>
      <c r="Q188" s="296"/>
      <c r="R188" s="153"/>
      <c r="S188" s="153"/>
      <c r="T188" s="153"/>
      <c r="U188" s="153"/>
      <c r="V188" s="153"/>
      <c r="W188" s="153"/>
      <c r="X188" s="153"/>
      <c r="Y188" s="153"/>
      <c r="Z188" s="153"/>
      <c r="AA188" s="153"/>
      <c r="AB188" s="153"/>
      <c r="AC188" s="153"/>
      <c r="AD188" s="153"/>
      <c r="AF188" s="296"/>
      <c r="AG188" s="153"/>
      <c r="AH188" s="153"/>
      <c r="AI188" s="153"/>
      <c r="AJ188" s="153"/>
      <c r="AK188" s="153"/>
      <c r="AL188" s="153"/>
      <c r="AM188" s="153"/>
      <c r="AN188" s="153"/>
      <c r="AO188" s="153"/>
      <c r="AP188" s="153"/>
      <c r="AQ188" s="153"/>
      <c r="AR188" s="153"/>
      <c r="AS188" s="153"/>
    </row>
    <row r="189" spans="2:45" s="150" customFormat="1">
      <c r="B189" s="157"/>
      <c r="C189" s="153"/>
      <c r="D189" s="153"/>
      <c r="E189" s="153"/>
      <c r="F189" s="153"/>
      <c r="G189" s="153"/>
      <c r="H189" s="153"/>
      <c r="I189" s="153"/>
      <c r="J189" s="153"/>
      <c r="K189" s="153"/>
      <c r="L189" s="153"/>
      <c r="M189" s="153"/>
      <c r="N189" s="153"/>
      <c r="O189" s="153"/>
      <c r="Q189" s="296"/>
      <c r="R189" s="153"/>
      <c r="S189" s="153"/>
      <c r="T189" s="153"/>
      <c r="U189" s="153"/>
      <c r="V189" s="153"/>
      <c r="W189" s="153"/>
      <c r="X189" s="153"/>
      <c r="Y189" s="153"/>
      <c r="Z189" s="153"/>
      <c r="AA189" s="153"/>
      <c r="AB189" s="153"/>
      <c r="AC189" s="153"/>
      <c r="AD189" s="153"/>
      <c r="AF189" s="296"/>
      <c r="AG189" s="153"/>
      <c r="AH189" s="153"/>
      <c r="AI189" s="153"/>
      <c r="AJ189" s="153"/>
      <c r="AK189" s="153"/>
      <c r="AL189" s="153"/>
      <c r="AM189" s="153"/>
      <c r="AN189" s="153"/>
      <c r="AO189" s="153"/>
      <c r="AP189" s="153"/>
      <c r="AQ189" s="153"/>
      <c r="AR189" s="153"/>
      <c r="AS189" s="153"/>
    </row>
    <row r="190" spans="2:45" s="150" customFormat="1">
      <c r="B190" s="157"/>
      <c r="C190" s="153"/>
      <c r="D190" s="153"/>
      <c r="E190" s="153"/>
      <c r="F190" s="153"/>
      <c r="G190" s="153"/>
      <c r="H190" s="153"/>
      <c r="I190" s="153"/>
      <c r="J190" s="153"/>
      <c r="K190" s="153"/>
      <c r="L190" s="153"/>
      <c r="M190" s="153"/>
      <c r="N190" s="153"/>
      <c r="O190" s="153"/>
      <c r="Q190" s="296"/>
      <c r="R190" s="153"/>
      <c r="S190" s="153"/>
      <c r="T190" s="153"/>
      <c r="U190" s="153"/>
      <c r="V190" s="153"/>
      <c r="W190" s="153"/>
      <c r="X190" s="153"/>
      <c r="Y190" s="153"/>
      <c r="Z190" s="153"/>
      <c r="AA190" s="153"/>
      <c r="AB190" s="153"/>
      <c r="AC190" s="153"/>
      <c r="AD190" s="153"/>
      <c r="AF190" s="296"/>
      <c r="AG190" s="153"/>
      <c r="AH190" s="153"/>
      <c r="AI190" s="153"/>
      <c r="AJ190" s="153"/>
      <c r="AK190" s="153"/>
      <c r="AL190" s="153"/>
      <c r="AM190" s="153"/>
      <c r="AN190" s="153"/>
      <c r="AO190" s="153"/>
      <c r="AP190" s="153"/>
      <c r="AQ190" s="153"/>
      <c r="AR190" s="153"/>
      <c r="AS190" s="153"/>
    </row>
    <row r="191" spans="2:45" s="150" customFormat="1">
      <c r="B191" s="157"/>
      <c r="C191" s="153"/>
      <c r="D191" s="153"/>
      <c r="E191" s="153"/>
      <c r="F191" s="153"/>
      <c r="G191" s="153"/>
      <c r="H191" s="153"/>
      <c r="I191" s="153"/>
      <c r="J191" s="153"/>
      <c r="K191" s="153"/>
      <c r="L191" s="153"/>
      <c r="M191" s="153"/>
      <c r="N191" s="153"/>
      <c r="O191" s="153"/>
      <c r="Q191" s="296"/>
      <c r="R191" s="153"/>
      <c r="S191" s="153"/>
      <c r="T191" s="153"/>
      <c r="U191" s="153"/>
      <c r="V191" s="153"/>
      <c r="W191" s="153"/>
      <c r="X191" s="153"/>
      <c r="Y191" s="153"/>
      <c r="Z191" s="153"/>
      <c r="AA191" s="153"/>
      <c r="AB191" s="153"/>
      <c r="AC191" s="153"/>
      <c r="AD191" s="153"/>
      <c r="AF191" s="296"/>
      <c r="AG191" s="153"/>
      <c r="AH191" s="153"/>
      <c r="AI191" s="153"/>
      <c r="AJ191" s="153"/>
      <c r="AK191" s="153"/>
      <c r="AL191" s="153"/>
      <c r="AM191" s="153"/>
      <c r="AN191" s="153"/>
      <c r="AO191" s="153"/>
      <c r="AP191" s="153"/>
      <c r="AQ191" s="153"/>
      <c r="AR191" s="153"/>
      <c r="AS191" s="153"/>
    </row>
    <row r="192" spans="2:45" s="150" customFormat="1">
      <c r="B192" s="157"/>
      <c r="C192" s="153"/>
      <c r="D192" s="153"/>
      <c r="E192" s="153"/>
      <c r="F192" s="153"/>
      <c r="G192" s="153"/>
      <c r="H192" s="153"/>
      <c r="I192" s="153"/>
      <c r="J192" s="153"/>
      <c r="K192" s="153"/>
      <c r="L192" s="153"/>
      <c r="M192" s="153"/>
      <c r="N192" s="153"/>
      <c r="O192" s="153"/>
      <c r="Q192" s="296"/>
      <c r="R192" s="153"/>
      <c r="S192" s="153"/>
      <c r="T192" s="153"/>
      <c r="U192" s="153"/>
      <c r="V192" s="153"/>
      <c r="W192" s="153"/>
      <c r="X192" s="153"/>
      <c r="Y192" s="153"/>
      <c r="Z192" s="153"/>
      <c r="AA192" s="153"/>
      <c r="AB192" s="153"/>
      <c r="AC192" s="153"/>
      <c r="AD192" s="153"/>
      <c r="AF192" s="296"/>
      <c r="AG192" s="153"/>
      <c r="AH192" s="153"/>
      <c r="AI192" s="153"/>
      <c r="AJ192" s="153"/>
      <c r="AK192" s="153"/>
      <c r="AL192" s="153"/>
      <c r="AM192" s="153"/>
      <c r="AN192" s="153"/>
      <c r="AO192" s="153"/>
      <c r="AP192" s="153"/>
      <c r="AQ192" s="153"/>
      <c r="AR192" s="153"/>
      <c r="AS192" s="153"/>
    </row>
    <row r="193" spans="2:45" s="150" customFormat="1">
      <c r="B193" s="157"/>
      <c r="C193" s="153"/>
      <c r="D193" s="153"/>
      <c r="E193" s="153"/>
      <c r="F193" s="153"/>
      <c r="G193" s="153"/>
      <c r="H193" s="153"/>
      <c r="I193" s="153"/>
      <c r="J193" s="153"/>
      <c r="K193" s="153"/>
      <c r="L193" s="153"/>
      <c r="M193" s="153"/>
      <c r="N193" s="153"/>
      <c r="O193" s="153"/>
      <c r="Q193" s="296"/>
      <c r="R193" s="153"/>
      <c r="S193" s="153"/>
      <c r="T193" s="153"/>
      <c r="U193" s="153"/>
      <c r="V193" s="153"/>
      <c r="W193" s="153"/>
      <c r="X193" s="153"/>
      <c r="Y193" s="153"/>
      <c r="Z193" s="153"/>
      <c r="AA193" s="153"/>
      <c r="AB193" s="153"/>
      <c r="AC193" s="153"/>
      <c r="AD193" s="153"/>
      <c r="AF193" s="296"/>
      <c r="AG193" s="153"/>
      <c r="AH193" s="153"/>
      <c r="AI193" s="153"/>
      <c r="AJ193" s="153"/>
      <c r="AK193" s="153"/>
      <c r="AL193" s="153"/>
      <c r="AM193" s="153"/>
      <c r="AN193" s="153"/>
      <c r="AO193" s="153"/>
      <c r="AP193" s="153"/>
      <c r="AQ193" s="153"/>
      <c r="AR193" s="153"/>
      <c r="AS193" s="153"/>
    </row>
    <row r="194" spans="2:45" s="150" customFormat="1">
      <c r="B194" s="157"/>
      <c r="C194" s="153"/>
      <c r="D194" s="153"/>
      <c r="E194" s="153"/>
      <c r="F194" s="153"/>
      <c r="G194" s="153"/>
      <c r="H194" s="153"/>
      <c r="I194" s="153"/>
      <c r="J194" s="153"/>
      <c r="K194" s="153"/>
      <c r="L194" s="153"/>
      <c r="M194" s="153"/>
      <c r="N194" s="153"/>
      <c r="O194" s="153"/>
      <c r="Q194" s="296"/>
      <c r="R194" s="153"/>
      <c r="S194" s="153"/>
      <c r="T194" s="153"/>
      <c r="U194" s="153"/>
      <c r="V194" s="153"/>
      <c r="W194" s="153"/>
      <c r="X194" s="153"/>
      <c r="Y194" s="153"/>
      <c r="Z194" s="153"/>
      <c r="AA194" s="153"/>
      <c r="AB194" s="153"/>
      <c r="AC194" s="153"/>
      <c r="AD194" s="153"/>
      <c r="AF194" s="296"/>
      <c r="AG194" s="153"/>
      <c r="AH194" s="153"/>
      <c r="AI194" s="153"/>
      <c r="AJ194" s="153"/>
      <c r="AK194" s="153"/>
      <c r="AL194" s="153"/>
      <c r="AM194" s="153"/>
      <c r="AN194" s="153"/>
      <c r="AO194" s="153"/>
      <c r="AP194" s="153"/>
      <c r="AQ194" s="153"/>
      <c r="AR194" s="153"/>
      <c r="AS194" s="153"/>
    </row>
    <row r="195" spans="2:45" s="150" customFormat="1">
      <c r="B195" s="157"/>
      <c r="C195" s="153"/>
      <c r="D195" s="153"/>
      <c r="E195" s="153"/>
      <c r="F195" s="153"/>
      <c r="G195" s="153"/>
      <c r="H195" s="153"/>
      <c r="I195" s="153"/>
      <c r="J195" s="153"/>
      <c r="K195" s="153"/>
      <c r="L195" s="153"/>
      <c r="M195" s="153"/>
      <c r="N195" s="153"/>
      <c r="O195" s="153"/>
      <c r="Q195" s="296"/>
      <c r="R195" s="153"/>
      <c r="S195" s="153"/>
      <c r="T195" s="153"/>
      <c r="U195" s="153"/>
      <c r="V195" s="153"/>
      <c r="W195" s="153"/>
      <c r="X195" s="153"/>
      <c r="Y195" s="153"/>
      <c r="Z195" s="153"/>
      <c r="AA195" s="153"/>
      <c r="AB195" s="153"/>
      <c r="AC195" s="153"/>
      <c r="AD195" s="153"/>
      <c r="AF195" s="296"/>
      <c r="AG195" s="153"/>
      <c r="AH195" s="153"/>
      <c r="AI195" s="153"/>
      <c r="AJ195" s="153"/>
      <c r="AK195" s="153"/>
      <c r="AL195" s="153"/>
      <c r="AM195" s="153"/>
      <c r="AN195" s="153"/>
      <c r="AO195" s="153"/>
      <c r="AP195" s="153"/>
      <c r="AQ195" s="153"/>
      <c r="AR195" s="153"/>
      <c r="AS195" s="153"/>
    </row>
    <row r="196" spans="2:45" s="150" customFormat="1">
      <c r="B196" s="157"/>
      <c r="C196" s="153"/>
      <c r="D196" s="153"/>
      <c r="E196" s="153"/>
      <c r="F196" s="153"/>
      <c r="G196" s="153"/>
      <c r="H196" s="153"/>
      <c r="I196" s="153"/>
      <c r="J196" s="153"/>
      <c r="K196" s="153"/>
      <c r="L196" s="153"/>
      <c r="M196" s="153"/>
      <c r="N196" s="153"/>
      <c r="O196" s="153"/>
      <c r="Q196" s="296"/>
      <c r="R196" s="153"/>
      <c r="S196" s="153"/>
      <c r="T196" s="153"/>
      <c r="U196" s="153"/>
      <c r="V196" s="153"/>
      <c r="W196" s="153"/>
      <c r="X196" s="153"/>
      <c r="Y196" s="153"/>
      <c r="Z196" s="153"/>
      <c r="AA196" s="153"/>
      <c r="AB196" s="153"/>
      <c r="AC196" s="153"/>
      <c r="AD196" s="153"/>
      <c r="AF196" s="296"/>
      <c r="AG196" s="153"/>
      <c r="AH196" s="153"/>
      <c r="AI196" s="153"/>
      <c r="AJ196" s="153"/>
      <c r="AK196" s="153"/>
      <c r="AL196" s="153"/>
      <c r="AM196" s="153"/>
      <c r="AN196" s="153"/>
      <c r="AO196" s="153"/>
      <c r="AP196" s="153"/>
      <c r="AQ196" s="153"/>
      <c r="AR196" s="153"/>
      <c r="AS196" s="153"/>
    </row>
    <row r="197" spans="2:45" s="150" customFormat="1">
      <c r="B197" s="157"/>
      <c r="C197" s="153"/>
      <c r="D197" s="153"/>
      <c r="E197" s="153"/>
      <c r="F197" s="153"/>
      <c r="G197" s="153"/>
      <c r="H197" s="153"/>
      <c r="I197" s="153"/>
      <c r="J197" s="153"/>
      <c r="K197" s="153"/>
      <c r="L197" s="153"/>
      <c r="M197" s="153"/>
      <c r="N197" s="153"/>
      <c r="O197" s="153"/>
      <c r="Q197" s="296"/>
      <c r="R197" s="153"/>
      <c r="S197" s="153"/>
      <c r="T197" s="153"/>
      <c r="U197" s="153"/>
      <c r="V197" s="153"/>
      <c r="W197" s="153"/>
      <c r="X197" s="153"/>
      <c r="Y197" s="153"/>
      <c r="Z197" s="153"/>
      <c r="AA197" s="153"/>
      <c r="AB197" s="153"/>
      <c r="AC197" s="153"/>
      <c r="AD197" s="153"/>
      <c r="AF197" s="296"/>
      <c r="AG197" s="153"/>
      <c r="AH197" s="153"/>
      <c r="AI197" s="153"/>
      <c r="AJ197" s="153"/>
      <c r="AK197" s="153"/>
      <c r="AL197" s="153"/>
      <c r="AM197" s="153"/>
      <c r="AN197" s="153"/>
      <c r="AO197" s="153"/>
      <c r="AP197" s="153"/>
      <c r="AQ197" s="153"/>
      <c r="AR197" s="153"/>
      <c r="AS197" s="153"/>
    </row>
    <row r="198" spans="2:45" s="150" customFormat="1">
      <c r="B198" s="157"/>
      <c r="C198" s="153"/>
      <c r="D198" s="153"/>
      <c r="E198" s="153"/>
      <c r="F198" s="153"/>
      <c r="G198" s="153"/>
      <c r="H198" s="153"/>
      <c r="I198" s="153"/>
      <c r="J198" s="153"/>
      <c r="K198" s="153"/>
      <c r="L198" s="153"/>
      <c r="M198" s="153"/>
      <c r="N198" s="153"/>
      <c r="O198" s="153"/>
      <c r="Q198" s="296"/>
      <c r="R198" s="153"/>
      <c r="S198" s="153"/>
      <c r="T198" s="153"/>
      <c r="U198" s="153"/>
      <c r="V198" s="153"/>
      <c r="W198" s="153"/>
      <c r="X198" s="153"/>
      <c r="Y198" s="153"/>
      <c r="Z198" s="153"/>
      <c r="AA198" s="153"/>
      <c r="AB198" s="153"/>
      <c r="AC198" s="153"/>
      <c r="AD198" s="153"/>
      <c r="AF198" s="296"/>
      <c r="AG198" s="153"/>
      <c r="AH198" s="153"/>
      <c r="AI198" s="153"/>
      <c r="AJ198" s="153"/>
      <c r="AK198" s="153"/>
      <c r="AL198" s="153"/>
      <c r="AM198" s="153"/>
      <c r="AN198" s="153"/>
      <c r="AO198" s="153"/>
      <c r="AP198" s="153"/>
      <c r="AQ198" s="153"/>
      <c r="AR198" s="153"/>
      <c r="AS198" s="153"/>
    </row>
    <row r="199" spans="2:45" s="150" customFormat="1">
      <c r="B199" s="157"/>
      <c r="C199" s="153"/>
      <c r="D199" s="153"/>
      <c r="E199" s="153"/>
      <c r="F199" s="153"/>
      <c r="G199" s="153"/>
      <c r="H199" s="153"/>
      <c r="I199" s="153"/>
      <c r="J199" s="153"/>
      <c r="K199" s="153"/>
      <c r="L199" s="153"/>
      <c r="M199" s="153"/>
      <c r="N199" s="153"/>
      <c r="O199" s="153"/>
      <c r="Q199" s="296"/>
      <c r="R199" s="153"/>
      <c r="S199" s="153"/>
      <c r="T199" s="153"/>
      <c r="U199" s="153"/>
      <c r="V199" s="153"/>
      <c r="W199" s="153"/>
      <c r="X199" s="153"/>
      <c r="Y199" s="153"/>
      <c r="Z199" s="153"/>
      <c r="AA199" s="153"/>
      <c r="AB199" s="153"/>
      <c r="AC199" s="153"/>
      <c r="AD199" s="153"/>
      <c r="AF199" s="296"/>
      <c r="AG199" s="153"/>
      <c r="AH199" s="153"/>
      <c r="AI199" s="153"/>
      <c r="AJ199" s="153"/>
      <c r="AK199" s="153"/>
      <c r="AL199" s="153"/>
      <c r="AM199" s="153"/>
      <c r="AN199" s="153"/>
      <c r="AO199" s="153"/>
      <c r="AP199" s="153"/>
      <c r="AQ199" s="153"/>
      <c r="AR199" s="153"/>
      <c r="AS199" s="153"/>
    </row>
    <row r="200" spans="2:45" s="150" customFormat="1">
      <c r="B200" s="157"/>
      <c r="C200" s="153"/>
      <c r="D200" s="153"/>
      <c r="E200" s="153"/>
      <c r="F200" s="153"/>
      <c r="G200" s="153"/>
      <c r="H200" s="153"/>
      <c r="I200" s="153"/>
      <c r="J200" s="153"/>
      <c r="K200" s="153"/>
      <c r="L200" s="153"/>
      <c r="M200" s="153"/>
      <c r="N200" s="153"/>
      <c r="O200" s="153"/>
      <c r="Q200" s="296"/>
      <c r="R200" s="153"/>
      <c r="S200" s="153"/>
      <c r="T200" s="153"/>
      <c r="U200" s="153"/>
      <c r="V200" s="153"/>
      <c r="W200" s="153"/>
      <c r="X200" s="153"/>
      <c r="Y200" s="153"/>
      <c r="Z200" s="153"/>
      <c r="AA200" s="153"/>
      <c r="AB200" s="153"/>
      <c r="AC200" s="153"/>
      <c r="AD200" s="153"/>
      <c r="AF200" s="296"/>
      <c r="AG200" s="153"/>
      <c r="AH200" s="153"/>
      <c r="AI200" s="153"/>
      <c r="AJ200" s="153"/>
      <c r="AK200" s="153"/>
      <c r="AL200" s="153"/>
      <c r="AM200" s="153"/>
      <c r="AN200" s="153"/>
      <c r="AO200" s="153"/>
      <c r="AP200" s="153"/>
      <c r="AQ200" s="153"/>
      <c r="AR200" s="153"/>
      <c r="AS200" s="153"/>
    </row>
    <row r="201" spans="2:45" s="150" customFormat="1">
      <c r="B201" s="157"/>
      <c r="C201" s="153"/>
      <c r="D201" s="153"/>
      <c r="E201" s="153"/>
      <c r="F201" s="153"/>
      <c r="G201" s="153"/>
      <c r="H201" s="153"/>
      <c r="I201" s="153"/>
      <c r="J201" s="153"/>
      <c r="K201" s="153"/>
      <c r="L201" s="153"/>
      <c r="M201" s="153"/>
      <c r="N201" s="153"/>
      <c r="O201" s="153"/>
      <c r="Q201" s="296"/>
      <c r="R201" s="153"/>
      <c r="S201" s="153"/>
      <c r="T201" s="153"/>
      <c r="U201" s="153"/>
      <c r="V201" s="153"/>
      <c r="W201" s="153"/>
      <c r="X201" s="153"/>
      <c r="Y201" s="153"/>
      <c r="Z201" s="153"/>
      <c r="AA201" s="153"/>
      <c r="AB201" s="153"/>
      <c r="AC201" s="153"/>
      <c r="AD201" s="153"/>
      <c r="AF201" s="296"/>
      <c r="AG201" s="153"/>
      <c r="AH201" s="153"/>
      <c r="AI201" s="153"/>
      <c r="AJ201" s="153"/>
      <c r="AK201" s="153"/>
      <c r="AL201" s="153"/>
      <c r="AM201" s="153"/>
      <c r="AN201" s="153"/>
      <c r="AO201" s="153"/>
      <c r="AP201" s="153"/>
      <c r="AQ201" s="153"/>
      <c r="AR201" s="153"/>
      <c r="AS201" s="153"/>
    </row>
    <row r="202" spans="2:45" s="150" customFormat="1">
      <c r="B202" s="157"/>
      <c r="C202" s="153"/>
      <c r="D202" s="153"/>
      <c r="E202" s="153"/>
      <c r="F202" s="153"/>
      <c r="G202" s="153"/>
      <c r="H202" s="153"/>
      <c r="I202" s="153"/>
      <c r="J202" s="153"/>
      <c r="K202" s="153"/>
      <c r="L202" s="153"/>
      <c r="M202" s="153"/>
      <c r="N202" s="153"/>
      <c r="O202" s="153"/>
      <c r="Q202" s="296"/>
      <c r="R202" s="153"/>
      <c r="S202" s="153"/>
      <c r="T202" s="153"/>
      <c r="U202" s="153"/>
      <c r="V202" s="153"/>
      <c r="W202" s="153"/>
      <c r="X202" s="153"/>
      <c r="Y202" s="153"/>
      <c r="Z202" s="153"/>
      <c r="AA202" s="153"/>
      <c r="AB202" s="153"/>
      <c r="AC202" s="153"/>
      <c r="AD202" s="153"/>
      <c r="AF202" s="296"/>
      <c r="AG202" s="153"/>
      <c r="AH202" s="153"/>
      <c r="AI202" s="153"/>
      <c r="AJ202" s="153"/>
      <c r="AK202" s="153"/>
      <c r="AL202" s="153"/>
      <c r="AM202" s="153"/>
      <c r="AN202" s="153"/>
      <c r="AO202" s="153"/>
      <c r="AP202" s="153"/>
      <c r="AQ202" s="153"/>
      <c r="AR202" s="153"/>
      <c r="AS202" s="153"/>
    </row>
    <row r="203" spans="2:45" s="150" customFormat="1">
      <c r="B203" s="157"/>
      <c r="C203" s="153"/>
      <c r="D203" s="153"/>
      <c r="E203" s="153"/>
      <c r="F203" s="153"/>
      <c r="G203" s="153"/>
      <c r="H203" s="153"/>
      <c r="I203" s="153"/>
      <c r="J203" s="153"/>
      <c r="K203" s="153"/>
      <c r="L203" s="153"/>
      <c r="M203" s="153"/>
      <c r="N203" s="153"/>
      <c r="O203" s="153"/>
      <c r="Q203" s="296"/>
      <c r="R203" s="153"/>
      <c r="S203" s="153"/>
      <c r="T203" s="153"/>
      <c r="U203" s="153"/>
      <c r="V203" s="153"/>
      <c r="W203" s="153"/>
      <c r="X203" s="153"/>
      <c r="Y203" s="153"/>
      <c r="Z203" s="153"/>
      <c r="AA203" s="153"/>
      <c r="AB203" s="153"/>
      <c r="AC203" s="153"/>
      <c r="AD203" s="153"/>
      <c r="AF203" s="296"/>
      <c r="AG203" s="153"/>
      <c r="AH203" s="153"/>
      <c r="AI203" s="153"/>
      <c r="AJ203" s="153"/>
      <c r="AK203" s="153"/>
      <c r="AL203" s="153"/>
      <c r="AM203" s="153"/>
      <c r="AN203" s="153"/>
      <c r="AO203" s="153"/>
      <c r="AP203" s="153"/>
      <c r="AQ203" s="153"/>
      <c r="AR203" s="153"/>
      <c r="AS203" s="153"/>
    </row>
    <row r="204" spans="2:45" s="150" customFormat="1">
      <c r="B204" s="157"/>
      <c r="C204" s="153"/>
      <c r="D204" s="153"/>
      <c r="E204" s="153"/>
      <c r="F204" s="153"/>
      <c r="G204" s="153"/>
      <c r="H204" s="153"/>
      <c r="I204" s="153"/>
      <c r="J204" s="153"/>
      <c r="K204" s="153"/>
      <c r="L204" s="153"/>
      <c r="M204" s="153"/>
      <c r="N204" s="153"/>
      <c r="O204" s="153"/>
      <c r="Q204" s="296"/>
      <c r="R204" s="153"/>
      <c r="S204" s="153"/>
      <c r="T204" s="153"/>
      <c r="U204" s="153"/>
      <c r="V204" s="153"/>
      <c r="W204" s="153"/>
      <c r="X204" s="153"/>
      <c r="Y204" s="153"/>
      <c r="Z204" s="153"/>
      <c r="AA204" s="153"/>
      <c r="AB204" s="153"/>
      <c r="AC204" s="153"/>
      <c r="AD204" s="153"/>
      <c r="AF204" s="296"/>
      <c r="AG204" s="153"/>
      <c r="AH204" s="153"/>
      <c r="AI204" s="153"/>
      <c r="AJ204" s="153"/>
      <c r="AK204" s="153"/>
      <c r="AL204" s="153"/>
      <c r="AM204" s="153"/>
      <c r="AN204" s="153"/>
      <c r="AO204" s="153"/>
      <c r="AP204" s="153"/>
      <c r="AQ204" s="153"/>
      <c r="AR204" s="153"/>
      <c r="AS204" s="153"/>
    </row>
    <row r="205" spans="2:45" s="150" customFormat="1">
      <c r="B205" s="157"/>
      <c r="C205" s="153"/>
      <c r="D205" s="153"/>
      <c r="E205" s="153"/>
      <c r="F205" s="153"/>
      <c r="G205" s="153"/>
      <c r="H205" s="153"/>
      <c r="I205" s="153"/>
      <c r="J205" s="153"/>
      <c r="K205" s="153"/>
      <c r="L205" s="153"/>
      <c r="M205" s="153"/>
      <c r="N205" s="153"/>
      <c r="O205" s="153"/>
      <c r="Q205" s="296"/>
      <c r="R205" s="153"/>
      <c r="S205" s="153"/>
      <c r="T205" s="153"/>
      <c r="U205" s="153"/>
      <c r="V205" s="153"/>
      <c r="W205" s="153"/>
      <c r="X205" s="153"/>
      <c r="Y205" s="153"/>
      <c r="Z205" s="153"/>
      <c r="AA205" s="153"/>
      <c r="AB205" s="153"/>
      <c r="AC205" s="153"/>
      <c r="AD205" s="153"/>
      <c r="AF205" s="296"/>
      <c r="AG205" s="153"/>
      <c r="AH205" s="153"/>
      <c r="AI205" s="153"/>
      <c r="AJ205" s="153"/>
      <c r="AK205" s="153"/>
      <c r="AL205" s="153"/>
      <c r="AM205" s="153"/>
      <c r="AN205" s="153"/>
      <c r="AO205" s="153"/>
      <c r="AP205" s="153"/>
      <c r="AQ205" s="153"/>
      <c r="AR205" s="153"/>
      <c r="AS205" s="153"/>
    </row>
    <row r="206" spans="2:45" s="150" customFormat="1">
      <c r="B206" s="157"/>
      <c r="C206" s="153"/>
      <c r="D206" s="153"/>
      <c r="E206" s="153"/>
      <c r="F206" s="153"/>
      <c r="G206" s="153"/>
      <c r="H206" s="153"/>
      <c r="I206" s="153"/>
      <c r="J206" s="153"/>
      <c r="K206" s="153"/>
      <c r="L206" s="153"/>
      <c r="M206" s="153"/>
      <c r="N206" s="153"/>
      <c r="O206" s="153"/>
      <c r="Q206" s="296"/>
      <c r="R206" s="153"/>
      <c r="S206" s="153"/>
      <c r="T206" s="153"/>
      <c r="U206" s="153"/>
      <c r="V206" s="153"/>
      <c r="W206" s="153"/>
      <c r="X206" s="153"/>
      <c r="Y206" s="153"/>
      <c r="Z206" s="153"/>
      <c r="AA206" s="153"/>
      <c r="AB206" s="153"/>
      <c r="AC206" s="153"/>
      <c r="AD206" s="153"/>
      <c r="AF206" s="296"/>
      <c r="AG206" s="153"/>
      <c r="AH206" s="153"/>
      <c r="AI206" s="153"/>
      <c r="AJ206" s="153"/>
      <c r="AK206" s="153"/>
      <c r="AL206" s="153"/>
      <c r="AM206" s="153"/>
      <c r="AN206" s="153"/>
      <c r="AO206" s="153"/>
      <c r="AP206" s="153"/>
      <c r="AQ206" s="153"/>
      <c r="AR206" s="153"/>
      <c r="AS206" s="153"/>
    </row>
    <row r="207" spans="2:45" s="150" customFormat="1">
      <c r="B207" s="157"/>
      <c r="C207" s="153"/>
      <c r="D207" s="153"/>
      <c r="E207" s="153"/>
      <c r="F207" s="153"/>
      <c r="G207" s="153"/>
      <c r="H207" s="153"/>
      <c r="I207" s="153"/>
      <c r="J207" s="153"/>
      <c r="K207" s="153"/>
      <c r="L207" s="153"/>
      <c r="M207" s="153"/>
      <c r="N207" s="153"/>
      <c r="O207" s="153"/>
      <c r="Q207" s="296"/>
      <c r="R207" s="153"/>
      <c r="S207" s="153"/>
      <c r="T207" s="153"/>
      <c r="U207" s="153"/>
      <c r="V207" s="153"/>
      <c r="W207" s="153"/>
      <c r="X207" s="153"/>
      <c r="Y207" s="153"/>
      <c r="Z207" s="153"/>
      <c r="AA207" s="153"/>
      <c r="AB207" s="153"/>
      <c r="AC207" s="153"/>
      <c r="AD207" s="153"/>
      <c r="AF207" s="296"/>
      <c r="AG207" s="153"/>
      <c r="AH207" s="153"/>
      <c r="AI207" s="153"/>
      <c r="AJ207" s="153"/>
      <c r="AK207" s="153"/>
      <c r="AL207" s="153"/>
      <c r="AM207" s="153"/>
      <c r="AN207" s="153"/>
      <c r="AO207" s="153"/>
      <c r="AP207" s="153"/>
      <c r="AQ207" s="153"/>
      <c r="AR207" s="153"/>
      <c r="AS207" s="153"/>
    </row>
    <row r="208" spans="2:45" s="150" customFormat="1">
      <c r="B208" s="157"/>
      <c r="C208" s="153"/>
      <c r="D208" s="153"/>
      <c r="E208" s="153"/>
      <c r="F208" s="153"/>
      <c r="G208" s="153"/>
      <c r="H208" s="153"/>
      <c r="I208" s="153"/>
      <c r="J208" s="153"/>
      <c r="K208" s="153"/>
      <c r="L208" s="153"/>
      <c r="M208" s="153"/>
      <c r="N208" s="153"/>
      <c r="O208" s="153"/>
      <c r="Q208" s="296"/>
      <c r="R208" s="153"/>
      <c r="S208" s="153"/>
      <c r="T208" s="153"/>
      <c r="U208" s="153"/>
      <c r="V208" s="153"/>
      <c r="W208" s="153"/>
      <c r="X208" s="153"/>
      <c r="Y208" s="153"/>
      <c r="Z208" s="153"/>
      <c r="AA208" s="153"/>
      <c r="AB208" s="153"/>
      <c r="AC208" s="153"/>
      <c r="AD208" s="153"/>
      <c r="AF208" s="296"/>
      <c r="AG208" s="153"/>
      <c r="AH208" s="153"/>
      <c r="AI208" s="153"/>
      <c r="AJ208" s="153"/>
      <c r="AK208" s="153"/>
      <c r="AL208" s="153"/>
      <c r="AM208" s="153"/>
      <c r="AN208" s="153"/>
      <c r="AO208" s="153"/>
      <c r="AP208" s="153"/>
      <c r="AQ208" s="153"/>
      <c r="AR208" s="153"/>
      <c r="AS208" s="153"/>
    </row>
    <row r="209" spans="2:45" s="150" customFormat="1">
      <c r="B209" s="157"/>
      <c r="C209" s="153"/>
      <c r="D209" s="153"/>
      <c r="E209" s="153"/>
      <c r="F209" s="153"/>
      <c r="G209" s="153"/>
      <c r="H209" s="153"/>
      <c r="I209" s="153"/>
      <c r="J209" s="153"/>
      <c r="K209" s="153"/>
      <c r="L209" s="153"/>
      <c r="M209" s="153"/>
      <c r="N209" s="153"/>
      <c r="O209" s="153"/>
      <c r="Q209" s="296"/>
      <c r="R209" s="153"/>
      <c r="S209" s="153"/>
      <c r="T209" s="153"/>
      <c r="U209" s="153"/>
      <c r="V209" s="153"/>
      <c r="W209" s="153"/>
      <c r="X209" s="153"/>
      <c r="Y209" s="153"/>
      <c r="Z209" s="153"/>
      <c r="AA209" s="153"/>
      <c r="AB209" s="153"/>
      <c r="AC209" s="153"/>
      <c r="AD209" s="153"/>
      <c r="AF209" s="296"/>
      <c r="AG209" s="153"/>
      <c r="AH209" s="153"/>
      <c r="AI209" s="153"/>
      <c r="AJ209" s="153"/>
      <c r="AK209" s="153"/>
      <c r="AL209" s="153"/>
      <c r="AM209" s="153"/>
      <c r="AN209" s="153"/>
      <c r="AO209" s="153"/>
      <c r="AP209" s="153"/>
      <c r="AQ209" s="153"/>
      <c r="AR209" s="153"/>
      <c r="AS209" s="153"/>
    </row>
    <row r="210" spans="2:45" s="150" customFormat="1">
      <c r="B210" s="157"/>
      <c r="C210" s="153"/>
      <c r="D210" s="153"/>
      <c r="E210" s="153"/>
      <c r="F210" s="153"/>
      <c r="G210" s="153"/>
      <c r="H210" s="153"/>
      <c r="I210" s="153"/>
      <c r="J210" s="153"/>
      <c r="K210" s="153"/>
      <c r="L210" s="153"/>
      <c r="M210" s="153"/>
      <c r="N210" s="153"/>
      <c r="O210" s="153"/>
      <c r="Q210" s="296"/>
      <c r="R210" s="153"/>
      <c r="S210" s="153"/>
      <c r="T210" s="153"/>
      <c r="U210" s="153"/>
      <c r="V210" s="153"/>
      <c r="W210" s="153"/>
      <c r="X210" s="153"/>
      <c r="Y210" s="153"/>
      <c r="Z210" s="153"/>
      <c r="AA210" s="153"/>
      <c r="AB210" s="153"/>
      <c r="AC210" s="153"/>
      <c r="AD210" s="153"/>
      <c r="AF210" s="296"/>
      <c r="AG210" s="153"/>
      <c r="AH210" s="153"/>
      <c r="AI210" s="153"/>
      <c r="AJ210" s="153"/>
      <c r="AK210" s="153"/>
      <c r="AL210" s="153"/>
      <c r="AM210" s="153"/>
      <c r="AN210" s="153"/>
      <c r="AO210" s="153"/>
      <c r="AP210" s="153"/>
      <c r="AQ210" s="153"/>
      <c r="AR210" s="153"/>
      <c r="AS210" s="153"/>
    </row>
    <row r="211" spans="2:45" s="150" customFormat="1">
      <c r="B211" s="157"/>
      <c r="C211" s="153"/>
      <c r="D211" s="153"/>
      <c r="E211" s="153"/>
      <c r="F211" s="153"/>
      <c r="G211" s="153"/>
      <c r="H211" s="153"/>
      <c r="I211" s="153"/>
      <c r="J211" s="153"/>
      <c r="K211" s="153"/>
      <c r="L211" s="153"/>
      <c r="M211" s="153"/>
      <c r="N211" s="153"/>
      <c r="O211" s="153"/>
      <c r="Q211" s="296"/>
      <c r="R211" s="153"/>
      <c r="S211" s="153"/>
      <c r="T211" s="153"/>
      <c r="U211" s="153"/>
      <c r="V211" s="153"/>
      <c r="W211" s="153"/>
      <c r="X211" s="153"/>
      <c r="Y211" s="153"/>
      <c r="Z211" s="153"/>
      <c r="AA211" s="153"/>
      <c r="AB211" s="153"/>
      <c r="AC211" s="153"/>
      <c r="AD211" s="153"/>
      <c r="AF211" s="296"/>
      <c r="AG211" s="153"/>
      <c r="AH211" s="153"/>
      <c r="AI211" s="153"/>
      <c r="AJ211" s="153"/>
      <c r="AK211" s="153"/>
      <c r="AL211" s="153"/>
      <c r="AM211" s="153"/>
      <c r="AN211" s="153"/>
      <c r="AO211" s="153"/>
      <c r="AP211" s="153"/>
      <c r="AQ211" s="153"/>
      <c r="AR211" s="153"/>
      <c r="AS211" s="153"/>
    </row>
    <row r="212" spans="2:45" s="150" customFormat="1">
      <c r="B212" s="157"/>
      <c r="C212" s="153"/>
      <c r="D212" s="153"/>
      <c r="E212" s="153"/>
      <c r="F212" s="153"/>
      <c r="G212" s="153"/>
      <c r="H212" s="153"/>
      <c r="I212" s="153"/>
      <c r="J212" s="153"/>
      <c r="K212" s="153"/>
      <c r="L212" s="153"/>
      <c r="M212" s="153"/>
      <c r="N212" s="153"/>
      <c r="O212" s="153"/>
      <c r="Q212" s="296"/>
      <c r="R212" s="153"/>
      <c r="S212" s="153"/>
      <c r="T212" s="153"/>
      <c r="U212" s="153"/>
      <c r="V212" s="153"/>
      <c r="W212" s="153"/>
      <c r="X212" s="153"/>
      <c r="Y212" s="153"/>
      <c r="Z212" s="153"/>
      <c r="AA212" s="153"/>
      <c r="AB212" s="153"/>
      <c r="AC212" s="153"/>
      <c r="AD212" s="153"/>
      <c r="AF212" s="296"/>
      <c r="AG212" s="153"/>
      <c r="AH212" s="153"/>
      <c r="AI212" s="153"/>
      <c r="AJ212" s="153"/>
      <c r="AK212" s="153"/>
      <c r="AL212" s="153"/>
      <c r="AM212" s="153"/>
      <c r="AN212" s="153"/>
      <c r="AO212" s="153"/>
      <c r="AP212" s="153"/>
      <c r="AQ212" s="153"/>
      <c r="AR212" s="153"/>
      <c r="AS212" s="153"/>
    </row>
    <row r="213" spans="2:45" s="150" customFormat="1">
      <c r="B213" s="157"/>
      <c r="C213" s="153"/>
      <c r="D213" s="153"/>
      <c r="E213" s="153"/>
      <c r="F213" s="153"/>
      <c r="G213" s="153"/>
      <c r="H213" s="153"/>
      <c r="I213" s="153"/>
      <c r="J213" s="153"/>
      <c r="K213" s="153"/>
      <c r="L213" s="153"/>
      <c r="M213" s="153"/>
      <c r="N213" s="153"/>
      <c r="O213" s="153"/>
      <c r="Q213" s="296"/>
      <c r="R213" s="153"/>
      <c r="S213" s="153"/>
      <c r="T213" s="153"/>
      <c r="U213" s="153"/>
      <c r="V213" s="153"/>
      <c r="W213" s="153"/>
      <c r="X213" s="153"/>
      <c r="Y213" s="153"/>
      <c r="Z213" s="153"/>
      <c r="AA213" s="153"/>
      <c r="AB213" s="153"/>
      <c r="AC213" s="153"/>
      <c r="AD213" s="153"/>
      <c r="AF213" s="296"/>
      <c r="AG213" s="153"/>
      <c r="AH213" s="153"/>
      <c r="AI213" s="153"/>
      <c r="AJ213" s="153"/>
      <c r="AK213" s="153"/>
      <c r="AL213" s="153"/>
      <c r="AM213" s="153"/>
      <c r="AN213" s="153"/>
      <c r="AO213" s="153"/>
      <c r="AP213" s="153"/>
      <c r="AQ213" s="153"/>
      <c r="AR213" s="153"/>
      <c r="AS213" s="153"/>
    </row>
    <row r="214" spans="2:45" s="150" customFormat="1">
      <c r="B214" s="157"/>
      <c r="C214" s="153"/>
      <c r="D214" s="153"/>
      <c r="E214" s="153"/>
      <c r="F214" s="153"/>
      <c r="G214" s="153"/>
      <c r="H214" s="153"/>
      <c r="I214" s="153"/>
      <c r="J214" s="153"/>
      <c r="K214" s="153"/>
      <c r="L214" s="153"/>
      <c r="M214" s="153"/>
      <c r="N214" s="153"/>
      <c r="O214" s="153"/>
      <c r="Q214" s="296"/>
      <c r="R214" s="153"/>
      <c r="S214" s="153"/>
      <c r="T214" s="153"/>
      <c r="U214" s="153"/>
      <c r="V214" s="153"/>
      <c r="W214" s="153"/>
      <c r="X214" s="153"/>
      <c r="Y214" s="153"/>
      <c r="Z214" s="153"/>
      <c r="AA214" s="153"/>
      <c r="AB214" s="153"/>
      <c r="AC214" s="153"/>
      <c r="AD214" s="153"/>
      <c r="AF214" s="296"/>
      <c r="AG214" s="153"/>
      <c r="AH214" s="153"/>
      <c r="AI214" s="153"/>
      <c r="AJ214" s="153"/>
      <c r="AK214" s="153"/>
      <c r="AL214" s="153"/>
      <c r="AM214" s="153"/>
      <c r="AN214" s="153"/>
      <c r="AO214" s="153"/>
      <c r="AP214" s="153"/>
      <c r="AQ214" s="153"/>
      <c r="AR214" s="153"/>
      <c r="AS214" s="153"/>
    </row>
    <row r="215" spans="2:45" s="150" customFormat="1">
      <c r="B215" s="157"/>
      <c r="C215" s="153"/>
      <c r="D215" s="153"/>
      <c r="E215" s="153"/>
      <c r="F215" s="153"/>
      <c r="G215" s="153"/>
      <c r="H215" s="153"/>
      <c r="I215" s="153"/>
      <c r="J215" s="153"/>
      <c r="K215" s="153"/>
      <c r="L215" s="153"/>
      <c r="M215" s="153"/>
      <c r="N215" s="153"/>
      <c r="O215" s="153"/>
      <c r="Q215" s="296"/>
      <c r="R215" s="153"/>
      <c r="S215" s="153"/>
      <c r="T215" s="153"/>
      <c r="U215" s="153"/>
      <c r="V215" s="153"/>
      <c r="W215" s="153"/>
      <c r="X215" s="153"/>
      <c r="Y215" s="153"/>
      <c r="Z215" s="153"/>
      <c r="AA215" s="153"/>
      <c r="AB215" s="153"/>
      <c r="AC215" s="153"/>
      <c r="AD215" s="153"/>
      <c r="AF215" s="296"/>
      <c r="AG215" s="153"/>
      <c r="AH215" s="153"/>
      <c r="AI215" s="153"/>
      <c r="AJ215" s="153"/>
      <c r="AK215" s="153"/>
      <c r="AL215" s="153"/>
      <c r="AM215" s="153"/>
      <c r="AN215" s="153"/>
      <c r="AO215" s="153"/>
      <c r="AP215" s="153"/>
      <c r="AQ215" s="153"/>
      <c r="AR215" s="153"/>
      <c r="AS215" s="153"/>
    </row>
    <row r="216" spans="2:45" s="150" customFormat="1">
      <c r="B216" s="157"/>
      <c r="C216" s="153"/>
      <c r="D216" s="153"/>
      <c r="E216" s="153"/>
      <c r="F216" s="153"/>
      <c r="G216" s="153"/>
      <c r="H216" s="153"/>
      <c r="I216" s="153"/>
      <c r="J216" s="153"/>
      <c r="K216" s="153"/>
      <c r="L216" s="153"/>
      <c r="M216" s="153"/>
      <c r="N216" s="153"/>
      <c r="O216" s="153"/>
      <c r="Q216" s="296"/>
      <c r="R216" s="153"/>
      <c r="S216" s="153"/>
      <c r="T216" s="153"/>
      <c r="U216" s="153"/>
      <c r="V216" s="153"/>
      <c r="W216" s="153"/>
      <c r="X216" s="153"/>
      <c r="Y216" s="153"/>
      <c r="Z216" s="153"/>
      <c r="AA216" s="153"/>
      <c r="AB216" s="153"/>
      <c r="AC216" s="153"/>
      <c r="AD216" s="153"/>
      <c r="AF216" s="296"/>
      <c r="AG216" s="153"/>
      <c r="AH216" s="153"/>
      <c r="AI216" s="153"/>
      <c r="AJ216" s="153"/>
      <c r="AK216" s="153"/>
      <c r="AL216" s="153"/>
      <c r="AM216" s="153"/>
      <c r="AN216" s="153"/>
      <c r="AO216" s="153"/>
      <c r="AP216" s="153"/>
      <c r="AQ216" s="153"/>
      <c r="AR216" s="153"/>
      <c r="AS216" s="153"/>
    </row>
    <row r="217" spans="2:45" s="150" customFormat="1">
      <c r="B217" s="157"/>
      <c r="C217" s="153"/>
      <c r="D217" s="153"/>
      <c r="E217" s="153"/>
      <c r="F217" s="153"/>
      <c r="G217" s="153"/>
      <c r="H217" s="153"/>
      <c r="I217" s="153"/>
      <c r="J217" s="153"/>
      <c r="K217" s="153"/>
      <c r="L217" s="153"/>
      <c r="M217" s="153"/>
      <c r="N217" s="153"/>
      <c r="O217" s="153"/>
      <c r="Q217" s="296"/>
      <c r="R217" s="153"/>
      <c r="S217" s="153"/>
      <c r="T217" s="153"/>
      <c r="U217" s="153"/>
      <c r="V217" s="153"/>
      <c r="W217" s="153"/>
      <c r="X217" s="153"/>
      <c r="Y217" s="153"/>
      <c r="Z217" s="153"/>
      <c r="AA217" s="153"/>
      <c r="AB217" s="153"/>
      <c r="AC217" s="153"/>
      <c r="AD217" s="153"/>
      <c r="AF217" s="296"/>
      <c r="AG217" s="153"/>
      <c r="AH217" s="153"/>
      <c r="AI217" s="153"/>
      <c r="AJ217" s="153"/>
      <c r="AK217" s="153"/>
      <c r="AL217" s="153"/>
      <c r="AM217" s="153"/>
      <c r="AN217" s="153"/>
      <c r="AO217" s="153"/>
      <c r="AP217" s="153"/>
      <c r="AQ217" s="153"/>
      <c r="AR217" s="153"/>
      <c r="AS217" s="153"/>
    </row>
    <row r="218" spans="2:45" s="150" customFormat="1">
      <c r="B218" s="157"/>
      <c r="C218" s="153"/>
      <c r="D218" s="153"/>
      <c r="E218" s="153"/>
      <c r="F218" s="153"/>
      <c r="G218" s="153"/>
      <c r="H218" s="153"/>
      <c r="I218" s="153"/>
      <c r="J218" s="153"/>
      <c r="K218" s="153"/>
      <c r="L218" s="153"/>
      <c r="M218" s="153"/>
      <c r="N218" s="153"/>
      <c r="O218" s="153"/>
      <c r="Q218" s="296"/>
      <c r="R218" s="153"/>
      <c r="S218" s="153"/>
      <c r="T218" s="153"/>
      <c r="U218" s="153"/>
      <c r="V218" s="153"/>
      <c r="W218" s="153"/>
      <c r="X218" s="153"/>
      <c r="Y218" s="153"/>
      <c r="Z218" s="153"/>
      <c r="AA218" s="153"/>
      <c r="AB218" s="153"/>
      <c r="AC218" s="153"/>
      <c r="AD218" s="153"/>
      <c r="AF218" s="296"/>
      <c r="AG218" s="153"/>
      <c r="AH218" s="153"/>
      <c r="AI218" s="153"/>
      <c r="AJ218" s="153"/>
      <c r="AK218" s="153"/>
      <c r="AL218" s="153"/>
      <c r="AM218" s="153"/>
      <c r="AN218" s="153"/>
      <c r="AO218" s="153"/>
      <c r="AP218" s="153"/>
      <c r="AQ218" s="153"/>
      <c r="AR218" s="153"/>
      <c r="AS218" s="153"/>
    </row>
    <row r="219" spans="2:45" s="150" customFormat="1">
      <c r="B219" s="157"/>
      <c r="C219" s="153"/>
      <c r="D219" s="153"/>
      <c r="E219" s="153"/>
      <c r="F219" s="153"/>
      <c r="G219" s="153"/>
      <c r="H219" s="153"/>
      <c r="I219" s="153"/>
      <c r="J219" s="153"/>
      <c r="K219" s="153"/>
      <c r="L219" s="153"/>
      <c r="M219" s="153"/>
      <c r="N219" s="153"/>
      <c r="O219" s="153"/>
      <c r="Q219" s="296"/>
      <c r="R219" s="153"/>
      <c r="S219" s="153"/>
      <c r="T219" s="153"/>
      <c r="U219" s="153"/>
      <c r="V219" s="153"/>
      <c r="W219" s="153"/>
      <c r="X219" s="153"/>
      <c r="Y219" s="153"/>
      <c r="Z219" s="153"/>
      <c r="AA219" s="153"/>
      <c r="AB219" s="153"/>
      <c r="AC219" s="153"/>
      <c r="AD219" s="153"/>
      <c r="AF219" s="296"/>
      <c r="AG219" s="153"/>
      <c r="AH219" s="153"/>
      <c r="AI219" s="153"/>
      <c r="AJ219" s="153"/>
      <c r="AK219" s="153"/>
      <c r="AL219" s="153"/>
      <c r="AM219" s="153"/>
      <c r="AN219" s="153"/>
      <c r="AO219" s="153"/>
      <c r="AP219" s="153"/>
      <c r="AQ219" s="153"/>
      <c r="AR219" s="153"/>
      <c r="AS219" s="153"/>
    </row>
    <row r="220" spans="2:45" s="150" customFormat="1">
      <c r="B220" s="157"/>
      <c r="C220" s="153"/>
      <c r="D220" s="153"/>
      <c r="E220" s="153"/>
      <c r="F220" s="153"/>
      <c r="G220" s="153"/>
      <c r="H220" s="153"/>
      <c r="I220" s="153"/>
      <c r="J220" s="153"/>
      <c r="K220" s="153"/>
      <c r="L220" s="153"/>
      <c r="M220" s="153"/>
      <c r="N220" s="153"/>
      <c r="O220" s="153"/>
      <c r="Q220" s="296"/>
      <c r="R220" s="153"/>
      <c r="S220" s="153"/>
      <c r="T220" s="153"/>
      <c r="U220" s="153"/>
      <c r="V220" s="153"/>
      <c r="W220" s="153"/>
      <c r="X220" s="153"/>
      <c r="Y220" s="153"/>
      <c r="Z220" s="153"/>
      <c r="AA220" s="153"/>
      <c r="AB220" s="153"/>
      <c r="AC220" s="153"/>
      <c r="AD220" s="153"/>
      <c r="AF220" s="296"/>
      <c r="AG220" s="153"/>
      <c r="AH220" s="153"/>
      <c r="AI220" s="153"/>
      <c r="AJ220" s="153"/>
      <c r="AK220" s="153"/>
      <c r="AL220" s="153"/>
      <c r="AM220" s="153"/>
      <c r="AN220" s="153"/>
      <c r="AO220" s="153"/>
      <c r="AP220" s="153"/>
      <c r="AQ220" s="153"/>
      <c r="AR220" s="153"/>
      <c r="AS220" s="153"/>
    </row>
    <row r="221" spans="2:45" s="150" customFormat="1">
      <c r="B221" s="157"/>
      <c r="C221" s="153"/>
      <c r="D221" s="153"/>
      <c r="E221" s="153"/>
      <c r="F221" s="153"/>
      <c r="G221" s="153"/>
      <c r="H221" s="153"/>
      <c r="I221" s="153"/>
      <c r="J221" s="153"/>
      <c r="K221" s="153"/>
      <c r="L221" s="153"/>
      <c r="M221" s="153"/>
      <c r="N221" s="153"/>
      <c r="O221" s="153"/>
      <c r="Q221" s="296"/>
      <c r="R221" s="153"/>
      <c r="S221" s="153"/>
      <c r="T221" s="153"/>
      <c r="U221" s="153"/>
      <c r="V221" s="153"/>
      <c r="W221" s="153"/>
      <c r="X221" s="153"/>
      <c r="Y221" s="153"/>
      <c r="Z221" s="153"/>
      <c r="AA221" s="153"/>
      <c r="AB221" s="153"/>
      <c r="AC221" s="153"/>
      <c r="AD221" s="153"/>
      <c r="AF221" s="296"/>
      <c r="AG221" s="153"/>
      <c r="AH221" s="153"/>
      <c r="AI221" s="153"/>
      <c r="AJ221" s="153"/>
      <c r="AK221" s="153"/>
      <c r="AL221" s="153"/>
      <c r="AM221" s="153"/>
      <c r="AN221" s="153"/>
      <c r="AO221" s="153"/>
      <c r="AP221" s="153"/>
      <c r="AQ221" s="153"/>
      <c r="AR221" s="153"/>
      <c r="AS221" s="153"/>
    </row>
    <row r="222" spans="2:45" s="150" customFormat="1">
      <c r="B222" s="157"/>
      <c r="C222" s="153"/>
      <c r="D222" s="153"/>
      <c r="E222" s="153"/>
      <c r="F222" s="153"/>
      <c r="G222" s="153"/>
      <c r="H222" s="153"/>
      <c r="I222" s="153"/>
      <c r="J222" s="153"/>
      <c r="K222" s="153"/>
      <c r="L222" s="153"/>
      <c r="M222" s="153"/>
      <c r="N222" s="153"/>
      <c r="O222" s="153"/>
      <c r="Q222" s="296"/>
      <c r="R222" s="153"/>
      <c r="S222" s="153"/>
      <c r="T222" s="153"/>
      <c r="U222" s="153"/>
      <c r="V222" s="153"/>
      <c r="W222" s="153"/>
      <c r="X222" s="153"/>
      <c r="Y222" s="153"/>
      <c r="Z222" s="153"/>
      <c r="AA222" s="153"/>
      <c r="AB222" s="153"/>
      <c r="AC222" s="153"/>
      <c r="AD222" s="153"/>
      <c r="AF222" s="296"/>
      <c r="AG222" s="153"/>
      <c r="AH222" s="153"/>
      <c r="AI222" s="153"/>
      <c r="AJ222" s="153"/>
      <c r="AK222" s="153"/>
      <c r="AL222" s="153"/>
      <c r="AM222" s="153"/>
      <c r="AN222" s="153"/>
      <c r="AO222" s="153"/>
      <c r="AP222" s="153"/>
      <c r="AQ222" s="153"/>
      <c r="AR222" s="153"/>
      <c r="AS222" s="153"/>
    </row>
    <row r="223" spans="2:45" s="150" customFormat="1">
      <c r="B223" s="157"/>
      <c r="C223" s="153"/>
      <c r="D223" s="153"/>
      <c r="E223" s="153"/>
      <c r="F223" s="153"/>
      <c r="G223" s="153"/>
      <c r="H223" s="153"/>
      <c r="I223" s="153"/>
      <c r="J223" s="153"/>
      <c r="K223" s="153"/>
      <c r="L223" s="153"/>
      <c r="M223" s="153"/>
      <c r="N223" s="153"/>
      <c r="O223" s="153"/>
      <c r="Q223" s="296"/>
      <c r="R223" s="153"/>
      <c r="S223" s="153"/>
      <c r="T223" s="153"/>
      <c r="U223" s="153"/>
      <c r="V223" s="153"/>
      <c r="W223" s="153"/>
      <c r="X223" s="153"/>
      <c r="Y223" s="153"/>
      <c r="Z223" s="153"/>
      <c r="AA223" s="153"/>
      <c r="AB223" s="153"/>
      <c r="AC223" s="153"/>
      <c r="AD223" s="153"/>
      <c r="AF223" s="296"/>
      <c r="AG223" s="153"/>
      <c r="AH223" s="153"/>
      <c r="AI223" s="153"/>
      <c r="AJ223" s="153"/>
      <c r="AK223" s="153"/>
      <c r="AL223" s="153"/>
      <c r="AM223" s="153"/>
      <c r="AN223" s="153"/>
      <c r="AO223" s="153"/>
      <c r="AP223" s="153"/>
      <c r="AQ223" s="153"/>
      <c r="AR223" s="153"/>
      <c r="AS223" s="153"/>
    </row>
    <row r="224" spans="2:45" s="150" customFormat="1">
      <c r="B224" s="157"/>
      <c r="C224" s="153"/>
      <c r="D224" s="153"/>
      <c r="E224" s="153"/>
      <c r="F224" s="153"/>
      <c r="G224" s="153"/>
      <c r="H224" s="153"/>
      <c r="I224" s="153"/>
      <c r="J224" s="153"/>
      <c r="K224" s="153"/>
      <c r="L224" s="153"/>
      <c r="M224" s="153"/>
      <c r="N224" s="153"/>
      <c r="O224" s="153"/>
      <c r="Q224" s="296"/>
      <c r="R224" s="153"/>
      <c r="S224" s="153"/>
      <c r="T224" s="153"/>
      <c r="U224" s="153"/>
      <c r="V224" s="153"/>
      <c r="W224" s="153"/>
      <c r="X224" s="153"/>
      <c r="Y224" s="153"/>
      <c r="Z224" s="153"/>
      <c r="AA224" s="153"/>
      <c r="AB224" s="153"/>
      <c r="AC224" s="153"/>
      <c r="AD224" s="153"/>
      <c r="AF224" s="296"/>
      <c r="AG224" s="153"/>
      <c r="AH224" s="153"/>
      <c r="AI224" s="153"/>
      <c r="AJ224" s="153"/>
      <c r="AK224" s="153"/>
      <c r="AL224" s="153"/>
      <c r="AM224" s="153"/>
      <c r="AN224" s="153"/>
      <c r="AO224" s="153"/>
      <c r="AP224" s="153"/>
      <c r="AQ224" s="153"/>
      <c r="AR224" s="153"/>
      <c r="AS224" s="153"/>
    </row>
    <row r="225" spans="2:45" s="150" customFormat="1">
      <c r="B225" s="157"/>
      <c r="C225" s="153"/>
      <c r="D225" s="153"/>
      <c r="E225" s="153"/>
      <c r="F225" s="153"/>
      <c r="G225" s="153"/>
      <c r="H225" s="153"/>
      <c r="I225" s="153"/>
      <c r="J225" s="153"/>
      <c r="K225" s="153"/>
      <c r="L225" s="153"/>
      <c r="M225" s="153"/>
      <c r="N225" s="153"/>
      <c r="O225" s="153"/>
      <c r="Q225" s="296"/>
      <c r="R225" s="153"/>
      <c r="S225" s="153"/>
      <c r="T225" s="153"/>
      <c r="U225" s="153"/>
      <c r="V225" s="153"/>
      <c r="W225" s="153"/>
      <c r="X225" s="153"/>
      <c r="Y225" s="153"/>
      <c r="Z225" s="153"/>
      <c r="AA225" s="153"/>
      <c r="AB225" s="153"/>
      <c r="AC225" s="153"/>
      <c r="AD225" s="153"/>
      <c r="AF225" s="296"/>
      <c r="AG225" s="153"/>
      <c r="AH225" s="153"/>
      <c r="AI225" s="153"/>
      <c r="AJ225" s="153"/>
      <c r="AK225" s="153"/>
      <c r="AL225" s="153"/>
      <c r="AM225" s="153"/>
      <c r="AN225" s="153"/>
      <c r="AO225" s="153"/>
      <c r="AP225" s="153"/>
      <c r="AQ225" s="153"/>
      <c r="AR225" s="153"/>
      <c r="AS225" s="153"/>
    </row>
    <row r="226" spans="2:45" s="150" customFormat="1">
      <c r="B226" s="157"/>
      <c r="C226" s="153"/>
      <c r="D226" s="153"/>
      <c r="E226" s="153"/>
      <c r="F226" s="153"/>
      <c r="G226" s="153"/>
      <c r="H226" s="153"/>
      <c r="I226" s="153"/>
      <c r="J226" s="153"/>
      <c r="K226" s="153"/>
      <c r="L226" s="153"/>
      <c r="M226" s="153"/>
      <c r="N226" s="153"/>
      <c r="O226" s="153"/>
      <c r="Q226" s="296"/>
      <c r="R226" s="153"/>
      <c r="S226" s="153"/>
      <c r="T226" s="153"/>
      <c r="U226" s="153"/>
      <c r="V226" s="153"/>
      <c r="W226" s="153"/>
      <c r="X226" s="153"/>
      <c r="Y226" s="153"/>
      <c r="Z226" s="153"/>
      <c r="AA226" s="153"/>
      <c r="AB226" s="153"/>
      <c r="AC226" s="153"/>
      <c r="AD226" s="153"/>
      <c r="AF226" s="296"/>
      <c r="AG226" s="153"/>
      <c r="AH226" s="153"/>
      <c r="AI226" s="153"/>
      <c r="AJ226" s="153"/>
      <c r="AK226" s="153"/>
      <c r="AL226" s="153"/>
      <c r="AM226" s="153"/>
      <c r="AN226" s="153"/>
      <c r="AO226" s="153"/>
      <c r="AP226" s="153"/>
      <c r="AQ226" s="153"/>
      <c r="AR226" s="153"/>
      <c r="AS226" s="153"/>
    </row>
    <row r="227" spans="2:45" s="150" customFormat="1">
      <c r="B227" s="157"/>
      <c r="C227" s="153"/>
      <c r="D227" s="153"/>
      <c r="E227" s="153"/>
      <c r="F227" s="153"/>
      <c r="G227" s="153"/>
      <c r="H227" s="153"/>
      <c r="I227" s="153"/>
      <c r="J227" s="153"/>
      <c r="K227" s="153"/>
      <c r="L227" s="153"/>
      <c r="M227" s="153"/>
      <c r="N227" s="153"/>
      <c r="O227" s="153"/>
      <c r="Q227" s="296"/>
      <c r="R227" s="153"/>
      <c r="S227" s="153"/>
      <c r="T227" s="153"/>
      <c r="U227" s="153"/>
      <c r="V227" s="153"/>
      <c r="W227" s="153"/>
      <c r="X227" s="153"/>
      <c r="Y227" s="153"/>
      <c r="Z227" s="153"/>
      <c r="AA227" s="153"/>
      <c r="AB227" s="153"/>
      <c r="AC227" s="153"/>
      <c r="AD227" s="153"/>
      <c r="AF227" s="296"/>
      <c r="AG227" s="153"/>
      <c r="AH227" s="153"/>
      <c r="AI227" s="153"/>
      <c r="AJ227" s="153"/>
      <c r="AK227" s="153"/>
      <c r="AL227" s="153"/>
      <c r="AM227" s="153"/>
      <c r="AN227" s="153"/>
      <c r="AO227" s="153"/>
      <c r="AP227" s="153"/>
      <c r="AQ227" s="153"/>
      <c r="AR227" s="153"/>
      <c r="AS227" s="153"/>
    </row>
    <row r="228" spans="2:45" s="150" customFormat="1">
      <c r="B228" s="157"/>
      <c r="C228" s="153"/>
      <c r="D228" s="153"/>
      <c r="E228" s="153"/>
      <c r="F228" s="153"/>
      <c r="G228" s="153"/>
      <c r="H228" s="153"/>
      <c r="I228" s="153"/>
      <c r="J228" s="153"/>
      <c r="K228" s="153"/>
      <c r="L228" s="153"/>
      <c r="M228" s="153"/>
      <c r="N228" s="153"/>
      <c r="O228" s="153"/>
      <c r="Q228" s="296"/>
      <c r="R228" s="153"/>
      <c r="S228" s="153"/>
      <c r="T228" s="153"/>
      <c r="U228" s="153"/>
      <c r="V228" s="153"/>
      <c r="W228" s="153"/>
      <c r="X228" s="153"/>
      <c r="Y228" s="153"/>
      <c r="Z228" s="153"/>
      <c r="AA228" s="153"/>
      <c r="AB228" s="153"/>
      <c r="AC228" s="153"/>
      <c r="AD228" s="153"/>
      <c r="AF228" s="296"/>
      <c r="AG228" s="153"/>
      <c r="AH228" s="153"/>
      <c r="AI228" s="153"/>
      <c r="AJ228" s="153"/>
      <c r="AK228" s="153"/>
      <c r="AL228" s="153"/>
      <c r="AM228" s="153"/>
      <c r="AN228" s="153"/>
      <c r="AO228" s="153"/>
      <c r="AP228" s="153"/>
      <c r="AQ228" s="153"/>
      <c r="AR228" s="153"/>
      <c r="AS228" s="153"/>
    </row>
    <row r="229" spans="2:45" s="150" customFormat="1">
      <c r="B229" s="157"/>
      <c r="C229" s="153"/>
      <c r="D229" s="153"/>
      <c r="E229" s="153"/>
      <c r="F229" s="153"/>
      <c r="G229" s="153"/>
      <c r="H229" s="153"/>
      <c r="I229" s="153"/>
      <c r="J229" s="153"/>
      <c r="K229" s="153"/>
      <c r="L229" s="153"/>
      <c r="M229" s="153"/>
      <c r="N229" s="153"/>
      <c r="O229" s="153"/>
      <c r="Q229" s="296"/>
      <c r="R229" s="153"/>
      <c r="S229" s="153"/>
      <c r="T229" s="153"/>
      <c r="U229" s="153"/>
      <c r="V229" s="153"/>
      <c r="W229" s="153"/>
      <c r="X229" s="153"/>
      <c r="Y229" s="153"/>
      <c r="Z229" s="153"/>
      <c r="AA229" s="153"/>
      <c r="AB229" s="153"/>
      <c r="AC229" s="153"/>
      <c r="AD229" s="153"/>
      <c r="AF229" s="296"/>
      <c r="AG229" s="153"/>
      <c r="AH229" s="153"/>
      <c r="AI229" s="153"/>
      <c r="AJ229" s="153"/>
      <c r="AK229" s="153"/>
      <c r="AL229" s="153"/>
      <c r="AM229" s="153"/>
      <c r="AN229" s="153"/>
      <c r="AO229" s="153"/>
      <c r="AP229" s="153"/>
      <c r="AQ229" s="153"/>
      <c r="AR229" s="153"/>
      <c r="AS229" s="153"/>
    </row>
    <row r="230" spans="2:45" s="150" customFormat="1">
      <c r="B230" s="157"/>
      <c r="C230" s="153"/>
      <c r="D230" s="153"/>
      <c r="E230" s="153"/>
      <c r="F230" s="153"/>
      <c r="G230" s="153"/>
      <c r="H230" s="153"/>
      <c r="I230" s="153"/>
      <c r="J230" s="153"/>
      <c r="K230" s="153"/>
      <c r="L230" s="153"/>
      <c r="M230" s="153"/>
      <c r="N230" s="153"/>
      <c r="O230" s="153"/>
      <c r="Q230" s="296"/>
      <c r="R230" s="153"/>
      <c r="S230" s="153"/>
      <c r="T230" s="153"/>
      <c r="U230" s="153"/>
      <c r="V230" s="153"/>
      <c r="W230" s="153"/>
      <c r="X230" s="153"/>
      <c r="Y230" s="153"/>
      <c r="Z230" s="153"/>
      <c r="AA230" s="153"/>
      <c r="AB230" s="153"/>
      <c r="AC230" s="153"/>
      <c r="AD230" s="153"/>
      <c r="AF230" s="296"/>
      <c r="AG230" s="153"/>
      <c r="AH230" s="153"/>
      <c r="AI230" s="153"/>
      <c r="AJ230" s="153"/>
      <c r="AK230" s="153"/>
      <c r="AL230" s="153"/>
      <c r="AM230" s="153"/>
      <c r="AN230" s="153"/>
      <c r="AO230" s="153"/>
      <c r="AP230" s="153"/>
      <c r="AQ230" s="153"/>
      <c r="AR230" s="153"/>
      <c r="AS230" s="153"/>
    </row>
    <row r="231" spans="2:45" s="150" customFormat="1">
      <c r="B231" s="157"/>
      <c r="C231" s="153"/>
      <c r="D231" s="153"/>
      <c r="E231" s="153"/>
      <c r="F231" s="153"/>
      <c r="G231" s="153"/>
      <c r="H231" s="153"/>
      <c r="I231" s="153"/>
      <c r="J231" s="153"/>
      <c r="K231" s="153"/>
      <c r="L231" s="153"/>
      <c r="M231" s="153"/>
      <c r="N231" s="153"/>
      <c r="O231" s="153"/>
      <c r="Q231" s="296"/>
      <c r="R231" s="153"/>
      <c r="S231" s="153"/>
      <c r="T231" s="153"/>
      <c r="U231" s="153"/>
      <c r="V231" s="153"/>
      <c r="W231" s="153"/>
      <c r="X231" s="153"/>
      <c r="Y231" s="153"/>
      <c r="Z231" s="153"/>
      <c r="AA231" s="153"/>
      <c r="AB231" s="153"/>
      <c r="AC231" s="153"/>
      <c r="AD231" s="153"/>
      <c r="AF231" s="296"/>
      <c r="AG231" s="153"/>
      <c r="AH231" s="153"/>
      <c r="AI231" s="153"/>
      <c r="AJ231" s="153"/>
      <c r="AK231" s="153"/>
      <c r="AL231" s="153"/>
      <c r="AM231" s="153"/>
      <c r="AN231" s="153"/>
      <c r="AO231" s="153"/>
      <c r="AP231" s="153"/>
      <c r="AQ231" s="153"/>
      <c r="AR231" s="153"/>
      <c r="AS231" s="153"/>
    </row>
    <row r="232" spans="2:45" s="150" customFormat="1">
      <c r="B232" s="157"/>
      <c r="C232" s="153"/>
      <c r="D232" s="153"/>
      <c r="E232" s="153"/>
      <c r="F232" s="153"/>
      <c r="G232" s="153"/>
      <c r="H232" s="153"/>
      <c r="I232" s="153"/>
      <c r="J232" s="153"/>
      <c r="K232" s="153"/>
      <c r="L232" s="153"/>
      <c r="M232" s="153"/>
      <c r="N232" s="153"/>
      <c r="O232" s="153"/>
      <c r="Q232" s="296"/>
      <c r="R232" s="153"/>
      <c r="S232" s="153"/>
      <c r="T232" s="153"/>
      <c r="U232" s="153"/>
      <c r="V232" s="153"/>
      <c r="W232" s="153"/>
      <c r="X232" s="153"/>
      <c r="Y232" s="153"/>
      <c r="Z232" s="153"/>
      <c r="AA232" s="153"/>
      <c r="AB232" s="153"/>
      <c r="AC232" s="153"/>
      <c r="AD232" s="153"/>
      <c r="AF232" s="296"/>
      <c r="AG232" s="153"/>
      <c r="AH232" s="153"/>
      <c r="AI232" s="153"/>
      <c r="AJ232" s="153"/>
      <c r="AK232" s="153"/>
      <c r="AL232" s="153"/>
      <c r="AM232" s="153"/>
      <c r="AN232" s="153"/>
      <c r="AO232" s="153"/>
      <c r="AP232" s="153"/>
      <c r="AQ232" s="153"/>
      <c r="AR232" s="153"/>
      <c r="AS232" s="153"/>
    </row>
    <row r="233" spans="2:45" s="150" customFormat="1">
      <c r="B233" s="157"/>
      <c r="C233" s="153"/>
      <c r="D233" s="153"/>
      <c r="E233" s="153"/>
      <c r="F233" s="153"/>
      <c r="G233" s="153"/>
      <c r="H233" s="153"/>
      <c r="I233" s="153"/>
      <c r="J233" s="153"/>
      <c r="K233" s="153"/>
      <c r="L233" s="153"/>
      <c r="M233" s="153"/>
      <c r="N233" s="153"/>
      <c r="O233" s="153"/>
      <c r="Q233" s="296"/>
      <c r="R233" s="153"/>
      <c r="S233" s="153"/>
      <c r="T233" s="153"/>
      <c r="U233" s="153"/>
      <c r="V233" s="153"/>
      <c r="W233" s="153"/>
      <c r="X233" s="153"/>
      <c r="Y233" s="153"/>
      <c r="Z233" s="153"/>
      <c r="AA233" s="153"/>
      <c r="AB233" s="153"/>
      <c r="AC233" s="153"/>
      <c r="AD233" s="153"/>
      <c r="AF233" s="296"/>
      <c r="AG233" s="153"/>
      <c r="AH233" s="153"/>
      <c r="AI233" s="153"/>
      <c r="AJ233" s="153"/>
      <c r="AK233" s="153"/>
      <c r="AL233" s="153"/>
      <c r="AM233" s="153"/>
      <c r="AN233" s="153"/>
      <c r="AO233" s="153"/>
      <c r="AP233" s="153"/>
      <c r="AQ233" s="153"/>
      <c r="AR233" s="153"/>
      <c r="AS233" s="153"/>
    </row>
    <row r="234" spans="2:45" s="150" customFormat="1">
      <c r="B234" s="157"/>
      <c r="C234" s="153"/>
      <c r="D234" s="153"/>
      <c r="E234" s="153"/>
      <c r="F234" s="153"/>
      <c r="G234" s="153"/>
      <c r="H234" s="153"/>
      <c r="I234" s="153"/>
      <c r="J234" s="153"/>
      <c r="K234" s="153"/>
      <c r="L234" s="153"/>
      <c r="M234" s="153"/>
      <c r="N234" s="153"/>
      <c r="O234" s="153"/>
      <c r="Q234" s="296"/>
      <c r="R234" s="153"/>
      <c r="S234" s="153"/>
      <c r="T234" s="153"/>
      <c r="U234" s="153"/>
      <c r="V234" s="153"/>
      <c r="W234" s="153"/>
      <c r="X234" s="153"/>
      <c r="Y234" s="153"/>
      <c r="Z234" s="153"/>
      <c r="AA234" s="153"/>
      <c r="AB234" s="153"/>
      <c r="AC234" s="153"/>
      <c r="AD234" s="153"/>
      <c r="AF234" s="296"/>
      <c r="AG234" s="153"/>
      <c r="AH234" s="153"/>
      <c r="AI234" s="153"/>
      <c r="AJ234" s="153"/>
      <c r="AK234" s="153"/>
      <c r="AL234" s="153"/>
      <c r="AM234" s="153"/>
      <c r="AN234" s="153"/>
      <c r="AO234" s="153"/>
      <c r="AP234" s="153"/>
      <c r="AQ234" s="153"/>
      <c r="AR234" s="153"/>
      <c r="AS234" s="153"/>
    </row>
    <row r="235" spans="2:45" s="150" customFormat="1">
      <c r="B235" s="157"/>
      <c r="C235" s="153"/>
      <c r="D235" s="153"/>
      <c r="E235" s="153"/>
      <c r="F235" s="153"/>
      <c r="G235" s="153"/>
      <c r="H235" s="153"/>
      <c r="I235" s="153"/>
      <c r="J235" s="153"/>
      <c r="K235" s="153"/>
      <c r="L235" s="153"/>
      <c r="M235" s="153"/>
      <c r="N235" s="153"/>
      <c r="O235" s="153"/>
      <c r="Q235" s="296"/>
      <c r="R235" s="153"/>
      <c r="S235" s="153"/>
      <c r="T235" s="153"/>
      <c r="U235" s="153"/>
      <c r="V235" s="153"/>
      <c r="W235" s="153"/>
      <c r="X235" s="153"/>
      <c r="Y235" s="153"/>
      <c r="Z235" s="153"/>
      <c r="AA235" s="153"/>
      <c r="AB235" s="153"/>
      <c r="AC235" s="153"/>
      <c r="AD235" s="153"/>
      <c r="AF235" s="296"/>
      <c r="AG235" s="153"/>
      <c r="AH235" s="153"/>
      <c r="AI235" s="153"/>
      <c r="AJ235" s="153"/>
      <c r="AK235" s="153"/>
      <c r="AL235" s="153"/>
      <c r="AM235" s="153"/>
      <c r="AN235" s="153"/>
      <c r="AO235" s="153"/>
      <c r="AP235" s="153"/>
      <c r="AQ235" s="153"/>
      <c r="AR235" s="153"/>
      <c r="AS235" s="153"/>
    </row>
    <row r="236" spans="2:45" s="150" customFormat="1">
      <c r="B236" s="157"/>
      <c r="C236" s="153"/>
      <c r="D236" s="153"/>
      <c r="E236" s="153"/>
      <c r="F236" s="153"/>
      <c r="G236" s="153"/>
      <c r="H236" s="153"/>
      <c r="I236" s="153"/>
      <c r="J236" s="153"/>
      <c r="K236" s="153"/>
      <c r="L236" s="153"/>
      <c r="M236" s="153"/>
      <c r="N236" s="153"/>
      <c r="O236" s="153"/>
      <c r="Q236" s="296"/>
      <c r="R236" s="153"/>
      <c r="S236" s="153"/>
      <c r="T236" s="153"/>
      <c r="U236" s="153"/>
      <c r="V236" s="153"/>
      <c r="W236" s="153"/>
      <c r="X236" s="153"/>
      <c r="Y236" s="153"/>
      <c r="Z236" s="153"/>
      <c r="AA236" s="153"/>
      <c r="AB236" s="153"/>
      <c r="AC236" s="153"/>
      <c r="AD236" s="153"/>
      <c r="AF236" s="296"/>
      <c r="AG236" s="153"/>
      <c r="AH236" s="153"/>
      <c r="AI236" s="153"/>
      <c r="AJ236" s="153"/>
      <c r="AK236" s="153"/>
      <c r="AL236" s="153"/>
      <c r="AM236" s="153"/>
      <c r="AN236" s="153"/>
      <c r="AO236" s="153"/>
      <c r="AP236" s="153"/>
      <c r="AQ236" s="153"/>
      <c r="AR236" s="153"/>
      <c r="AS236" s="153"/>
    </row>
    <row r="237" spans="2:45" s="150" customFormat="1">
      <c r="B237" s="157"/>
      <c r="C237" s="153"/>
      <c r="D237" s="153"/>
      <c r="E237" s="153"/>
      <c r="F237" s="153"/>
      <c r="G237" s="153"/>
      <c r="H237" s="153"/>
      <c r="I237" s="153"/>
      <c r="J237" s="153"/>
      <c r="K237" s="153"/>
      <c r="L237" s="153"/>
      <c r="M237" s="153"/>
      <c r="N237" s="153"/>
      <c r="O237" s="153"/>
      <c r="Q237" s="296"/>
      <c r="R237" s="153"/>
      <c r="S237" s="153"/>
      <c r="T237" s="153"/>
      <c r="U237" s="153"/>
      <c r="V237" s="153"/>
      <c r="W237" s="153"/>
      <c r="X237" s="153"/>
      <c r="Y237" s="153"/>
      <c r="Z237" s="153"/>
      <c r="AA237" s="153"/>
      <c r="AB237" s="153"/>
      <c r="AC237" s="153"/>
      <c r="AD237" s="153"/>
      <c r="AF237" s="296"/>
      <c r="AG237" s="153"/>
      <c r="AH237" s="153"/>
      <c r="AI237" s="153"/>
      <c r="AJ237" s="153"/>
      <c r="AK237" s="153"/>
      <c r="AL237" s="153"/>
      <c r="AM237" s="153"/>
      <c r="AN237" s="153"/>
      <c r="AO237" s="153"/>
      <c r="AP237" s="153"/>
      <c r="AQ237" s="153"/>
      <c r="AR237" s="153"/>
      <c r="AS237" s="153"/>
    </row>
    <row r="238" spans="2:45" s="150" customFormat="1">
      <c r="B238" s="157"/>
      <c r="C238" s="153"/>
      <c r="D238" s="153"/>
      <c r="E238" s="153"/>
      <c r="F238" s="153"/>
      <c r="G238" s="153"/>
      <c r="H238" s="153"/>
      <c r="I238" s="153"/>
      <c r="J238" s="153"/>
      <c r="K238" s="153"/>
      <c r="L238" s="153"/>
      <c r="M238" s="153"/>
      <c r="N238" s="153"/>
      <c r="O238" s="153"/>
      <c r="Q238" s="296"/>
      <c r="R238" s="153"/>
      <c r="S238" s="153"/>
      <c r="T238" s="153"/>
      <c r="U238" s="153"/>
      <c r="V238" s="153"/>
      <c r="W238" s="153"/>
      <c r="X238" s="153"/>
      <c r="Y238" s="153"/>
      <c r="Z238" s="153"/>
      <c r="AA238" s="153"/>
      <c r="AB238" s="153"/>
      <c r="AC238" s="153"/>
      <c r="AD238" s="153"/>
      <c r="AF238" s="296"/>
      <c r="AG238" s="153"/>
      <c r="AH238" s="153"/>
      <c r="AI238" s="153"/>
      <c r="AJ238" s="153"/>
      <c r="AK238" s="153"/>
      <c r="AL238" s="153"/>
      <c r="AM238" s="153"/>
      <c r="AN238" s="153"/>
      <c r="AO238" s="153"/>
      <c r="AP238" s="153"/>
      <c r="AQ238" s="153"/>
      <c r="AR238" s="153"/>
      <c r="AS238" s="153"/>
    </row>
    <row r="239" spans="2:45" s="150" customFormat="1">
      <c r="B239" s="157"/>
      <c r="C239" s="153"/>
      <c r="D239" s="153"/>
      <c r="E239" s="153"/>
      <c r="F239" s="153"/>
      <c r="G239" s="153"/>
      <c r="H239" s="153"/>
      <c r="I239" s="153"/>
      <c r="J239" s="153"/>
      <c r="K239" s="153"/>
      <c r="L239" s="153"/>
      <c r="M239" s="153"/>
      <c r="N239" s="153"/>
      <c r="O239" s="153"/>
      <c r="Q239" s="296"/>
      <c r="R239" s="153"/>
      <c r="S239" s="153"/>
      <c r="T239" s="153"/>
      <c r="U239" s="153"/>
      <c r="V239" s="153"/>
      <c r="W239" s="153"/>
      <c r="X239" s="153"/>
      <c r="Y239" s="153"/>
      <c r="Z239" s="153"/>
      <c r="AA239" s="153"/>
      <c r="AB239" s="153"/>
      <c r="AC239" s="153"/>
      <c r="AD239" s="153"/>
      <c r="AF239" s="296"/>
      <c r="AG239" s="153"/>
      <c r="AH239" s="153"/>
      <c r="AI239" s="153"/>
      <c r="AJ239" s="153"/>
      <c r="AK239" s="153"/>
      <c r="AL239" s="153"/>
      <c r="AM239" s="153"/>
      <c r="AN239" s="153"/>
      <c r="AO239" s="153"/>
      <c r="AP239" s="153"/>
      <c r="AQ239" s="153"/>
      <c r="AR239" s="153"/>
      <c r="AS239" s="153"/>
    </row>
    <row r="240" spans="2:45" s="150" customFormat="1">
      <c r="B240" s="157"/>
      <c r="C240" s="153"/>
      <c r="D240" s="153"/>
      <c r="E240" s="153"/>
      <c r="F240" s="153"/>
      <c r="G240" s="153"/>
      <c r="H240" s="153"/>
      <c r="I240" s="153"/>
      <c r="J240" s="153"/>
      <c r="K240" s="153"/>
      <c r="L240" s="153"/>
      <c r="M240" s="153"/>
      <c r="N240" s="153"/>
      <c r="O240" s="153"/>
      <c r="Q240" s="296"/>
      <c r="R240" s="153"/>
      <c r="S240" s="153"/>
      <c r="T240" s="153"/>
      <c r="U240" s="153"/>
      <c r="V240" s="153"/>
      <c r="W240" s="153"/>
      <c r="X240" s="153"/>
      <c r="Y240" s="153"/>
      <c r="Z240" s="153"/>
      <c r="AA240" s="153"/>
      <c r="AB240" s="153"/>
      <c r="AC240" s="153"/>
      <c r="AD240" s="153"/>
      <c r="AF240" s="296"/>
      <c r="AG240" s="153"/>
      <c r="AH240" s="153"/>
      <c r="AI240" s="153"/>
      <c r="AJ240" s="153"/>
      <c r="AK240" s="153"/>
      <c r="AL240" s="153"/>
      <c r="AM240" s="153"/>
      <c r="AN240" s="153"/>
      <c r="AO240" s="153"/>
      <c r="AP240" s="153"/>
      <c r="AQ240" s="153"/>
      <c r="AR240" s="153"/>
      <c r="AS240" s="153"/>
    </row>
    <row r="241" spans="2:45" s="150" customFormat="1">
      <c r="B241" s="157"/>
      <c r="C241" s="153"/>
      <c r="D241" s="153"/>
      <c r="E241" s="153"/>
      <c r="F241" s="153"/>
      <c r="G241" s="153"/>
      <c r="H241" s="153"/>
      <c r="I241" s="153"/>
      <c r="J241" s="153"/>
      <c r="K241" s="153"/>
      <c r="L241" s="153"/>
      <c r="M241" s="153"/>
      <c r="N241" s="153"/>
      <c r="O241" s="153"/>
      <c r="Q241" s="296"/>
      <c r="R241" s="153"/>
      <c r="S241" s="153"/>
      <c r="T241" s="153"/>
      <c r="U241" s="153"/>
      <c r="V241" s="153"/>
      <c r="W241" s="153"/>
      <c r="X241" s="153"/>
      <c r="Y241" s="153"/>
      <c r="Z241" s="153"/>
      <c r="AA241" s="153"/>
      <c r="AB241" s="153"/>
      <c r="AC241" s="153"/>
      <c r="AD241" s="153"/>
      <c r="AF241" s="296"/>
      <c r="AG241" s="153"/>
      <c r="AH241" s="153"/>
      <c r="AI241" s="153"/>
      <c r="AJ241" s="153"/>
      <c r="AK241" s="153"/>
      <c r="AL241" s="153"/>
      <c r="AM241" s="153"/>
      <c r="AN241" s="153"/>
      <c r="AO241" s="153"/>
      <c r="AP241" s="153"/>
      <c r="AQ241" s="153"/>
      <c r="AR241" s="153"/>
      <c r="AS241" s="153"/>
    </row>
    <row r="242" spans="2:45" s="150" customFormat="1">
      <c r="B242" s="157"/>
      <c r="C242" s="153"/>
      <c r="D242" s="153"/>
      <c r="E242" s="153"/>
      <c r="F242" s="153"/>
      <c r="G242" s="153"/>
      <c r="H242" s="153"/>
      <c r="I242" s="153"/>
      <c r="J242" s="153"/>
      <c r="K242" s="153"/>
      <c r="L242" s="153"/>
      <c r="M242" s="153"/>
      <c r="N242" s="153"/>
      <c r="O242" s="153"/>
      <c r="Q242" s="296"/>
      <c r="R242" s="153"/>
      <c r="S242" s="153"/>
      <c r="T242" s="153"/>
      <c r="U242" s="153"/>
      <c r="V242" s="153"/>
      <c r="W242" s="153"/>
      <c r="X242" s="153"/>
      <c r="Y242" s="153"/>
      <c r="Z242" s="153"/>
      <c r="AA242" s="153"/>
      <c r="AB242" s="153"/>
      <c r="AC242" s="153"/>
      <c r="AD242" s="153"/>
      <c r="AF242" s="296"/>
      <c r="AG242" s="153"/>
      <c r="AH242" s="153"/>
      <c r="AI242" s="153"/>
      <c r="AJ242" s="153"/>
      <c r="AK242" s="153"/>
      <c r="AL242" s="153"/>
      <c r="AM242" s="153"/>
      <c r="AN242" s="153"/>
      <c r="AO242" s="153"/>
      <c r="AP242" s="153"/>
      <c r="AQ242" s="153"/>
      <c r="AR242" s="153"/>
      <c r="AS242" s="153"/>
    </row>
    <row r="243" spans="2:45" s="150" customFormat="1">
      <c r="B243" s="157"/>
      <c r="C243" s="153"/>
      <c r="D243" s="153"/>
      <c r="E243" s="153"/>
      <c r="F243" s="153"/>
      <c r="G243" s="153"/>
      <c r="H243" s="153"/>
      <c r="I243" s="153"/>
      <c r="J243" s="153"/>
      <c r="K243" s="153"/>
      <c r="L243" s="153"/>
      <c r="M243" s="153"/>
      <c r="N243" s="153"/>
      <c r="O243" s="153"/>
      <c r="Q243" s="296"/>
      <c r="R243" s="153"/>
      <c r="S243" s="153"/>
      <c r="T243" s="153"/>
      <c r="U243" s="153"/>
      <c r="V243" s="153"/>
      <c r="W243" s="153"/>
      <c r="X243" s="153"/>
      <c r="Y243" s="153"/>
      <c r="Z243" s="153"/>
      <c r="AA243" s="153"/>
      <c r="AB243" s="153"/>
      <c r="AC243" s="153"/>
      <c r="AD243" s="153"/>
      <c r="AF243" s="296"/>
      <c r="AG243" s="153"/>
      <c r="AH243" s="153"/>
      <c r="AI243" s="153"/>
      <c r="AJ243" s="153"/>
      <c r="AK243" s="153"/>
      <c r="AL243" s="153"/>
      <c r="AM243" s="153"/>
      <c r="AN243" s="153"/>
      <c r="AO243" s="153"/>
      <c r="AP243" s="153"/>
      <c r="AQ243" s="153"/>
      <c r="AR243" s="153"/>
      <c r="AS243" s="153"/>
    </row>
    <row r="244" spans="2:45" s="150" customFormat="1">
      <c r="B244" s="157"/>
      <c r="C244" s="153"/>
      <c r="D244" s="153"/>
      <c r="E244" s="153"/>
      <c r="F244" s="153"/>
      <c r="G244" s="153"/>
      <c r="H244" s="153"/>
      <c r="I244" s="153"/>
      <c r="J244" s="153"/>
      <c r="K244" s="153"/>
      <c r="L244" s="153"/>
      <c r="M244" s="153"/>
      <c r="N244" s="153"/>
      <c r="O244" s="153"/>
      <c r="Q244" s="296"/>
      <c r="R244" s="153"/>
      <c r="S244" s="153"/>
      <c r="T244" s="153"/>
      <c r="U244" s="153"/>
      <c r="V244" s="153"/>
      <c r="W244" s="153"/>
      <c r="X244" s="153"/>
      <c r="Y244" s="153"/>
      <c r="Z244" s="153"/>
      <c r="AA244" s="153"/>
      <c r="AB244" s="153"/>
      <c r="AC244" s="153"/>
      <c r="AD244" s="153"/>
      <c r="AF244" s="296"/>
      <c r="AG244" s="153"/>
      <c r="AH244" s="153"/>
      <c r="AI244" s="153"/>
      <c r="AJ244" s="153"/>
      <c r="AK244" s="153"/>
      <c r="AL244" s="153"/>
      <c r="AM244" s="153"/>
      <c r="AN244" s="153"/>
      <c r="AO244" s="153"/>
      <c r="AP244" s="153"/>
      <c r="AQ244" s="153"/>
      <c r="AR244" s="153"/>
      <c r="AS244" s="153"/>
    </row>
    <row r="245" spans="2:45" s="150" customFormat="1">
      <c r="B245" s="157"/>
      <c r="C245" s="153"/>
      <c r="D245" s="153"/>
      <c r="E245" s="153"/>
      <c r="F245" s="153"/>
      <c r="G245" s="153"/>
      <c r="H245" s="153"/>
      <c r="I245" s="153"/>
      <c r="J245" s="153"/>
      <c r="K245" s="153"/>
      <c r="L245" s="153"/>
      <c r="M245" s="153"/>
      <c r="N245" s="153"/>
      <c r="O245" s="153"/>
      <c r="Q245" s="296"/>
      <c r="R245" s="153"/>
      <c r="S245" s="153"/>
      <c r="T245" s="153"/>
      <c r="U245" s="153"/>
      <c r="V245" s="153"/>
      <c r="W245" s="153"/>
      <c r="X245" s="153"/>
      <c r="Y245" s="153"/>
      <c r="Z245" s="153"/>
      <c r="AA245" s="153"/>
      <c r="AB245" s="153"/>
      <c r="AC245" s="153"/>
      <c r="AD245" s="153"/>
      <c r="AF245" s="296"/>
      <c r="AG245" s="153"/>
      <c r="AH245" s="153"/>
      <c r="AI245" s="153"/>
      <c r="AJ245" s="153"/>
      <c r="AK245" s="153"/>
      <c r="AL245" s="153"/>
      <c r="AM245" s="153"/>
      <c r="AN245" s="153"/>
      <c r="AO245" s="153"/>
      <c r="AP245" s="153"/>
      <c r="AQ245" s="153"/>
      <c r="AR245" s="153"/>
      <c r="AS245" s="153"/>
    </row>
    <row r="246" spans="2:45" s="150" customFormat="1">
      <c r="B246" s="157"/>
      <c r="C246" s="153"/>
      <c r="D246" s="153"/>
      <c r="E246" s="153"/>
      <c r="F246" s="153"/>
      <c r="G246" s="153"/>
      <c r="H246" s="153"/>
      <c r="I246" s="153"/>
      <c r="J246" s="153"/>
      <c r="K246" s="153"/>
      <c r="L246" s="153"/>
      <c r="M246" s="153"/>
      <c r="N246" s="153"/>
      <c r="O246" s="153"/>
      <c r="Q246" s="296"/>
      <c r="R246" s="153"/>
      <c r="S246" s="153"/>
      <c r="T246" s="153"/>
      <c r="U246" s="153"/>
      <c r="V246" s="153"/>
      <c r="W246" s="153"/>
      <c r="X246" s="153"/>
      <c r="Y246" s="153"/>
      <c r="Z246" s="153"/>
      <c r="AA246" s="153"/>
      <c r="AB246" s="153"/>
      <c r="AC246" s="153"/>
      <c r="AD246" s="153"/>
      <c r="AF246" s="296"/>
      <c r="AG246" s="153"/>
      <c r="AH246" s="153"/>
      <c r="AI246" s="153"/>
      <c r="AJ246" s="153"/>
      <c r="AK246" s="153"/>
      <c r="AL246" s="153"/>
      <c r="AM246" s="153"/>
      <c r="AN246" s="153"/>
      <c r="AO246" s="153"/>
      <c r="AP246" s="153"/>
      <c r="AQ246" s="153"/>
      <c r="AR246" s="153"/>
      <c r="AS246" s="153"/>
    </row>
    <row r="247" spans="2:45" s="150" customFormat="1">
      <c r="B247" s="157"/>
      <c r="C247" s="153"/>
      <c r="D247" s="153"/>
      <c r="E247" s="153"/>
      <c r="F247" s="153"/>
      <c r="G247" s="153"/>
      <c r="H247" s="153"/>
      <c r="I247" s="153"/>
      <c r="J247" s="153"/>
      <c r="K247" s="153"/>
      <c r="L247" s="153"/>
      <c r="M247" s="153"/>
      <c r="N247" s="153"/>
      <c r="O247" s="153"/>
      <c r="Q247" s="296"/>
      <c r="R247" s="153"/>
      <c r="S247" s="153"/>
      <c r="T247" s="153"/>
      <c r="U247" s="153"/>
      <c r="V247" s="153"/>
      <c r="W247" s="153"/>
      <c r="X247" s="153"/>
      <c r="Y247" s="153"/>
      <c r="Z247" s="153"/>
      <c r="AA247" s="153"/>
      <c r="AB247" s="153"/>
      <c r="AC247" s="153"/>
      <c r="AD247" s="153"/>
      <c r="AF247" s="296"/>
      <c r="AG247" s="153"/>
      <c r="AH247" s="153"/>
      <c r="AI247" s="153"/>
      <c r="AJ247" s="153"/>
      <c r="AK247" s="153"/>
      <c r="AL247" s="153"/>
      <c r="AM247" s="153"/>
      <c r="AN247" s="153"/>
      <c r="AO247" s="153"/>
      <c r="AP247" s="153"/>
      <c r="AQ247" s="153"/>
      <c r="AR247" s="153"/>
      <c r="AS247" s="153"/>
    </row>
    <row r="248" spans="2:45" s="150" customFormat="1">
      <c r="B248" s="157"/>
      <c r="C248" s="153"/>
      <c r="D248" s="153"/>
      <c r="E248" s="153"/>
      <c r="F248" s="153"/>
      <c r="G248" s="153"/>
      <c r="H248" s="153"/>
      <c r="I248" s="153"/>
      <c r="J248" s="153"/>
      <c r="K248" s="153"/>
      <c r="L248" s="153"/>
      <c r="M248" s="153"/>
      <c r="N248" s="153"/>
      <c r="O248" s="153"/>
      <c r="Q248" s="296"/>
      <c r="R248" s="153"/>
      <c r="S248" s="153"/>
      <c r="T248" s="153"/>
      <c r="U248" s="153"/>
      <c r="V248" s="153"/>
      <c r="W248" s="153"/>
      <c r="X248" s="153"/>
      <c r="Y248" s="153"/>
      <c r="Z248" s="153"/>
      <c r="AA248" s="153"/>
      <c r="AB248" s="153"/>
      <c r="AC248" s="153"/>
      <c r="AD248" s="153"/>
      <c r="AF248" s="296"/>
      <c r="AG248" s="153"/>
      <c r="AH248" s="153"/>
      <c r="AI248" s="153"/>
      <c r="AJ248" s="153"/>
      <c r="AK248" s="153"/>
      <c r="AL248" s="153"/>
      <c r="AM248" s="153"/>
      <c r="AN248" s="153"/>
      <c r="AO248" s="153"/>
      <c r="AP248" s="153"/>
      <c r="AQ248" s="153"/>
      <c r="AR248" s="153"/>
      <c r="AS248" s="153"/>
    </row>
    <row r="249" spans="2:45" s="150" customFormat="1">
      <c r="B249" s="157"/>
      <c r="C249" s="153"/>
      <c r="D249" s="153"/>
      <c r="E249" s="153"/>
      <c r="F249" s="153"/>
      <c r="G249" s="153"/>
      <c r="H249" s="153"/>
      <c r="I249" s="153"/>
      <c r="J249" s="153"/>
      <c r="K249" s="153"/>
      <c r="L249" s="153"/>
      <c r="M249" s="153"/>
      <c r="N249" s="153"/>
      <c r="O249" s="153"/>
      <c r="Q249" s="296"/>
      <c r="R249" s="153"/>
      <c r="S249" s="153"/>
      <c r="T249" s="153"/>
      <c r="U249" s="153"/>
      <c r="V249" s="153"/>
      <c r="W249" s="153"/>
      <c r="X249" s="153"/>
      <c r="Y249" s="153"/>
      <c r="Z249" s="153"/>
      <c r="AA249" s="153"/>
      <c r="AB249" s="153"/>
      <c r="AC249" s="153"/>
      <c r="AD249" s="153"/>
      <c r="AF249" s="296"/>
      <c r="AG249" s="153"/>
      <c r="AH249" s="153"/>
      <c r="AI249" s="153"/>
      <c r="AJ249" s="153"/>
      <c r="AK249" s="153"/>
      <c r="AL249" s="153"/>
      <c r="AM249" s="153"/>
      <c r="AN249" s="153"/>
      <c r="AO249" s="153"/>
      <c r="AP249" s="153"/>
      <c r="AQ249" s="153"/>
      <c r="AR249" s="153"/>
      <c r="AS249" s="153"/>
    </row>
    <row r="250" spans="2:45" s="150" customFormat="1">
      <c r="B250" s="157"/>
      <c r="C250" s="153"/>
      <c r="D250" s="153"/>
      <c r="E250" s="153"/>
      <c r="F250" s="153"/>
      <c r="G250" s="153"/>
      <c r="H250" s="153"/>
      <c r="I250" s="153"/>
      <c r="J250" s="153"/>
      <c r="K250" s="153"/>
      <c r="L250" s="153"/>
      <c r="M250" s="153"/>
      <c r="N250" s="153"/>
      <c r="O250" s="153"/>
      <c r="Q250" s="296"/>
      <c r="R250" s="153"/>
      <c r="S250" s="153"/>
      <c r="T250" s="153"/>
      <c r="U250" s="153"/>
      <c r="V250" s="153"/>
      <c r="W250" s="153"/>
      <c r="X250" s="153"/>
      <c r="Y250" s="153"/>
      <c r="Z250" s="153"/>
      <c r="AA250" s="153"/>
      <c r="AB250" s="153"/>
      <c r="AC250" s="153"/>
      <c r="AD250" s="153"/>
      <c r="AF250" s="296"/>
      <c r="AG250" s="153"/>
      <c r="AH250" s="153"/>
      <c r="AI250" s="153"/>
      <c r="AJ250" s="153"/>
      <c r="AK250" s="153"/>
      <c r="AL250" s="153"/>
      <c r="AM250" s="153"/>
      <c r="AN250" s="153"/>
      <c r="AO250" s="153"/>
      <c r="AP250" s="153"/>
      <c r="AQ250" s="153"/>
      <c r="AR250" s="153"/>
      <c r="AS250" s="153"/>
    </row>
    <row r="251" spans="2:45" s="150" customFormat="1">
      <c r="B251" s="157"/>
      <c r="C251" s="153"/>
      <c r="D251" s="153"/>
      <c r="E251" s="153"/>
      <c r="F251" s="153"/>
      <c r="G251" s="153"/>
      <c r="H251" s="153"/>
      <c r="I251" s="153"/>
      <c r="J251" s="153"/>
      <c r="K251" s="153"/>
      <c r="L251" s="153"/>
      <c r="M251" s="153"/>
      <c r="N251" s="153"/>
      <c r="O251" s="153"/>
      <c r="Q251" s="296"/>
      <c r="R251" s="153"/>
      <c r="S251" s="153"/>
      <c r="T251" s="153"/>
      <c r="U251" s="153"/>
      <c r="V251" s="153"/>
      <c r="W251" s="153"/>
      <c r="X251" s="153"/>
      <c r="Y251" s="153"/>
      <c r="Z251" s="153"/>
      <c r="AA251" s="153"/>
      <c r="AB251" s="153"/>
      <c r="AC251" s="153"/>
      <c r="AD251" s="153"/>
      <c r="AF251" s="296"/>
      <c r="AG251" s="153"/>
      <c r="AH251" s="153"/>
      <c r="AI251" s="153"/>
      <c r="AJ251" s="153"/>
      <c r="AK251" s="153"/>
      <c r="AL251" s="153"/>
      <c r="AM251" s="153"/>
      <c r="AN251" s="153"/>
      <c r="AO251" s="153"/>
      <c r="AP251" s="153"/>
      <c r="AQ251" s="153"/>
      <c r="AR251" s="153"/>
      <c r="AS251" s="153"/>
    </row>
    <row r="252" spans="2:45" s="150" customFormat="1">
      <c r="B252" s="157"/>
      <c r="C252" s="153"/>
      <c r="D252" s="153"/>
      <c r="E252" s="153"/>
      <c r="F252" s="153"/>
      <c r="G252" s="153"/>
      <c r="H252" s="153"/>
      <c r="I252" s="153"/>
      <c r="J252" s="153"/>
      <c r="K252" s="153"/>
      <c r="L252" s="153"/>
      <c r="M252" s="153"/>
      <c r="N252" s="153"/>
      <c r="O252" s="153"/>
      <c r="Q252" s="296"/>
      <c r="R252" s="153"/>
      <c r="S252" s="153"/>
      <c r="T252" s="153"/>
      <c r="U252" s="153"/>
      <c r="V252" s="153"/>
      <c r="W252" s="153"/>
      <c r="X252" s="153"/>
      <c r="Y252" s="153"/>
      <c r="Z252" s="153"/>
      <c r="AA252" s="153"/>
      <c r="AB252" s="153"/>
      <c r="AC252" s="153"/>
      <c r="AD252" s="153"/>
      <c r="AF252" s="296"/>
      <c r="AG252" s="153"/>
      <c r="AH252" s="153"/>
      <c r="AI252" s="153"/>
      <c r="AJ252" s="153"/>
      <c r="AK252" s="153"/>
      <c r="AL252" s="153"/>
      <c r="AM252" s="153"/>
      <c r="AN252" s="153"/>
      <c r="AO252" s="153"/>
      <c r="AP252" s="153"/>
      <c r="AQ252" s="153"/>
      <c r="AR252" s="153"/>
      <c r="AS252" s="153"/>
    </row>
    <row r="253" spans="2:45" s="150" customFormat="1">
      <c r="B253" s="157"/>
      <c r="C253" s="153"/>
      <c r="D253" s="153"/>
      <c r="E253" s="153"/>
      <c r="F253" s="153"/>
      <c r="G253" s="153"/>
      <c r="H253" s="153"/>
      <c r="I253" s="153"/>
      <c r="J253" s="153"/>
      <c r="K253" s="153"/>
      <c r="L253" s="153"/>
      <c r="M253" s="153"/>
      <c r="N253" s="153"/>
      <c r="O253" s="153"/>
      <c r="Q253" s="296"/>
      <c r="R253" s="153"/>
      <c r="S253" s="153"/>
      <c r="T253" s="153"/>
      <c r="U253" s="153"/>
      <c r="V253" s="153"/>
      <c r="W253" s="153"/>
      <c r="X253" s="153"/>
      <c r="Y253" s="153"/>
      <c r="Z253" s="153"/>
      <c r="AA253" s="153"/>
      <c r="AB253" s="153"/>
      <c r="AC253" s="153"/>
      <c r="AD253" s="153"/>
      <c r="AF253" s="296"/>
      <c r="AG253" s="153"/>
      <c r="AH253" s="153"/>
      <c r="AI253" s="153"/>
      <c r="AJ253" s="153"/>
      <c r="AK253" s="153"/>
      <c r="AL253" s="153"/>
      <c r="AM253" s="153"/>
      <c r="AN253" s="153"/>
      <c r="AO253" s="153"/>
      <c r="AP253" s="153"/>
      <c r="AQ253" s="153"/>
      <c r="AR253" s="153"/>
      <c r="AS253" s="153"/>
    </row>
    <row r="254" spans="2:45" s="150" customFormat="1">
      <c r="B254" s="157"/>
      <c r="C254" s="153"/>
      <c r="D254" s="153"/>
      <c r="E254" s="153"/>
      <c r="F254" s="153"/>
      <c r="G254" s="153"/>
      <c r="H254" s="153"/>
      <c r="I254" s="153"/>
      <c r="J254" s="153"/>
      <c r="K254" s="153"/>
      <c r="L254" s="153"/>
      <c r="M254" s="153"/>
      <c r="N254" s="153"/>
      <c r="O254" s="153"/>
      <c r="Q254" s="296"/>
      <c r="R254" s="153"/>
      <c r="S254" s="153"/>
      <c r="T254" s="153"/>
      <c r="U254" s="153"/>
      <c r="V254" s="153"/>
      <c r="W254" s="153"/>
      <c r="X254" s="153"/>
      <c r="Y254" s="153"/>
      <c r="Z254" s="153"/>
      <c r="AA254" s="153"/>
      <c r="AB254" s="153"/>
      <c r="AC254" s="153"/>
      <c r="AD254" s="153"/>
      <c r="AF254" s="296"/>
      <c r="AG254" s="153"/>
      <c r="AH254" s="153"/>
      <c r="AI254" s="153"/>
      <c r="AJ254" s="153"/>
      <c r="AK254" s="153"/>
      <c r="AL254" s="153"/>
      <c r="AM254" s="153"/>
      <c r="AN254" s="153"/>
      <c r="AO254" s="153"/>
      <c r="AP254" s="153"/>
      <c r="AQ254" s="153"/>
      <c r="AR254" s="153"/>
      <c r="AS254" s="153"/>
    </row>
    <row r="255" spans="2:45" s="150" customFormat="1">
      <c r="B255" s="157"/>
      <c r="C255" s="153"/>
      <c r="D255" s="153"/>
      <c r="E255" s="153"/>
      <c r="F255" s="153"/>
      <c r="G255" s="153"/>
      <c r="H255" s="153"/>
      <c r="I255" s="153"/>
      <c r="J255" s="153"/>
      <c r="K255" s="153"/>
      <c r="L255" s="153"/>
      <c r="M255" s="153"/>
      <c r="N255" s="153"/>
      <c r="O255" s="153"/>
      <c r="Q255" s="296"/>
      <c r="R255" s="153"/>
      <c r="S255" s="153"/>
      <c r="T255" s="153"/>
      <c r="U255" s="153"/>
      <c r="V255" s="153"/>
      <c r="W255" s="153"/>
      <c r="X255" s="153"/>
      <c r="Y255" s="153"/>
      <c r="Z255" s="153"/>
      <c r="AA255" s="153"/>
      <c r="AB255" s="153"/>
      <c r="AC255" s="153"/>
      <c r="AD255" s="153"/>
      <c r="AF255" s="296"/>
      <c r="AG255" s="153"/>
      <c r="AH255" s="153"/>
      <c r="AI255" s="153"/>
      <c r="AJ255" s="153"/>
      <c r="AK255" s="153"/>
      <c r="AL255" s="153"/>
      <c r="AM255" s="153"/>
      <c r="AN255" s="153"/>
      <c r="AO255" s="153"/>
      <c r="AP255" s="153"/>
      <c r="AQ255" s="153"/>
      <c r="AR255" s="153"/>
      <c r="AS255" s="153"/>
    </row>
    <row r="256" spans="2:45" s="150" customFormat="1">
      <c r="B256" s="157"/>
      <c r="C256" s="153"/>
      <c r="D256" s="153"/>
      <c r="E256" s="153"/>
      <c r="F256" s="153"/>
      <c r="G256" s="153"/>
      <c r="H256" s="153"/>
      <c r="I256" s="153"/>
      <c r="J256" s="153"/>
      <c r="K256" s="153"/>
      <c r="L256" s="153"/>
      <c r="M256" s="153"/>
      <c r="N256" s="153"/>
      <c r="O256" s="153"/>
      <c r="Q256" s="296"/>
      <c r="R256" s="153"/>
      <c r="S256" s="153"/>
      <c r="T256" s="153"/>
      <c r="U256" s="153"/>
      <c r="V256" s="153"/>
      <c r="W256" s="153"/>
      <c r="X256" s="153"/>
      <c r="Y256" s="153"/>
      <c r="Z256" s="153"/>
      <c r="AA256" s="153"/>
      <c r="AB256" s="153"/>
      <c r="AC256" s="153"/>
      <c r="AD256" s="153"/>
      <c r="AF256" s="296"/>
      <c r="AG256" s="153"/>
      <c r="AH256" s="153"/>
      <c r="AI256" s="153"/>
      <c r="AJ256" s="153"/>
      <c r="AK256" s="153"/>
      <c r="AL256" s="153"/>
      <c r="AM256" s="153"/>
      <c r="AN256" s="153"/>
      <c r="AO256" s="153"/>
      <c r="AP256" s="153"/>
      <c r="AQ256" s="153"/>
      <c r="AR256" s="153"/>
      <c r="AS256" s="153"/>
    </row>
    <row r="257" spans="2:45" s="150" customFormat="1">
      <c r="B257" s="157"/>
      <c r="C257" s="153"/>
      <c r="D257" s="153"/>
      <c r="E257" s="153"/>
      <c r="F257" s="153"/>
      <c r="G257" s="153"/>
      <c r="H257" s="153"/>
      <c r="I257" s="153"/>
      <c r="J257" s="153"/>
      <c r="K257" s="153"/>
      <c r="L257" s="153"/>
      <c r="M257" s="153"/>
      <c r="N257" s="153"/>
      <c r="O257" s="153"/>
      <c r="Q257" s="296"/>
      <c r="R257" s="153"/>
      <c r="S257" s="153"/>
      <c r="T257" s="153"/>
      <c r="U257" s="153"/>
      <c r="V257" s="153"/>
      <c r="W257" s="153"/>
      <c r="X257" s="153"/>
      <c r="Y257" s="153"/>
      <c r="Z257" s="153"/>
      <c r="AA257" s="153"/>
      <c r="AB257" s="153"/>
      <c r="AC257" s="153"/>
      <c r="AD257" s="153"/>
      <c r="AF257" s="296"/>
      <c r="AG257" s="153"/>
      <c r="AH257" s="153"/>
      <c r="AI257" s="153"/>
      <c r="AJ257" s="153"/>
      <c r="AK257" s="153"/>
      <c r="AL257" s="153"/>
      <c r="AM257" s="153"/>
      <c r="AN257" s="153"/>
      <c r="AO257" s="153"/>
      <c r="AP257" s="153"/>
      <c r="AQ257" s="153"/>
      <c r="AR257" s="153"/>
      <c r="AS257" s="153"/>
    </row>
    <row r="258" spans="2:45" s="150" customFormat="1">
      <c r="B258" s="157"/>
      <c r="C258" s="153"/>
      <c r="D258" s="153"/>
      <c r="E258" s="153"/>
      <c r="F258" s="153"/>
      <c r="G258" s="153"/>
      <c r="H258" s="153"/>
      <c r="I258" s="153"/>
      <c r="J258" s="153"/>
      <c r="K258" s="153"/>
      <c r="L258" s="153"/>
      <c r="M258" s="153"/>
      <c r="N258" s="153"/>
      <c r="O258" s="153"/>
      <c r="Q258" s="296"/>
      <c r="R258" s="153"/>
      <c r="S258" s="153"/>
      <c r="T258" s="153"/>
      <c r="U258" s="153"/>
      <c r="V258" s="153"/>
      <c r="W258" s="153"/>
      <c r="X258" s="153"/>
      <c r="Y258" s="153"/>
      <c r="Z258" s="153"/>
      <c r="AA258" s="153"/>
      <c r="AB258" s="153"/>
      <c r="AC258" s="153"/>
      <c r="AD258" s="153"/>
      <c r="AF258" s="296"/>
      <c r="AG258" s="153"/>
      <c r="AH258" s="153"/>
      <c r="AI258" s="153"/>
      <c r="AJ258" s="153"/>
      <c r="AK258" s="153"/>
      <c r="AL258" s="153"/>
      <c r="AM258" s="153"/>
      <c r="AN258" s="153"/>
      <c r="AO258" s="153"/>
      <c r="AP258" s="153"/>
      <c r="AQ258" s="153"/>
      <c r="AR258" s="153"/>
      <c r="AS258" s="153"/>
    </row>
    <row r="259" spans="2:45" s="150" customFormat="1">
      <c r="B259" s="157"/>
      <c r="C259" s="153"/>
      <c r="D259" s="153"/>
      <c r="E259" s="153"/>
      <c r="F259" s="153"/>
      <c r="G259" s="153"/>
      <c r="H259" s="153"/>
      <c r="I259" s="153"/>
      <c r="J259" s="153"/>
      <c r="K259" s="153"/>
      <c r="L259" s="153"/>
      <c r="M259" s="153"/>
      <c r="N259" s="153"/>
      <c r="O259" s="153"/>
      <c r="Q259" s="296"/>
      <c r="R259" s="153"/>
      <c r="S259" s="153"/>
      <c r="T259" s="153"/>
      <c r="U259" s="153"/>
      <c r="V259" s="153"/>
      <c r="W259" s="153"/>
      <c r="X259" s="153"/>
      <c r="Y259" s="153"/>
      <c r="Z259" s="153"/>
      <c r="AA259" s="153"/>
      <c r="AB259" s="153"/>
      <c r="AC259" s="153"/>
      <c r="AD259" s="153"/>
      <c r="AF259" s="296"/>
      <c r="AG259" s="153"/>
      <c r="AH259" s="153"/>
      <c r="AI259" s="153"/>
      <c r="AJ259" s="153"/>
      <c r="AK259" s="153"/>
      <c r="AL259" s="153"/>
      <c r="AM259" s="153"/>
      <c r="AN259" s="153"/>
      <c r="AO259" s="153"/>
      <c r="AP259" s="153"/>
      <c r="AQ259" s="153"/>
      <c r="AR259" s="153"/>
      <c r="AS259" s="153"/>
    </row>
    <row r="260" spans="2:45" s="150" customFormat="1">
      <c r="B260" s="157"/>
      <c r="C260" s="153"/>
      <c r="D260" s="153"/>
      <c r="E260" s="153"/>
      <c r="F260" s="153"/>
      <c r="G260" s="153"/>
      <c r="H260" s="153"/>
      <c r="I260" s="153"/>
      <c r="J260" s="153"/>
      <c r="K260" s="153"/>
      <c r="L260" s="153"/>
      <c r="M260" s="153"/>
      <c r="N260" s="153"/>
      <c r="O260" s="153"/>
      <c r="Q260" s="296"/>
      <c r="R260" s="153"/>
      <c r="S260" s="153"/>
      <c r="T260" s="153"/>
      <c r="U260" s="153"/>
      <c r="V260" s="153"/>
      <c r="W260" s="153"/>
      <c r="X260" s="153"/>
      <c r="Y260" s="153"/>
      <c r="Z260" s="153"/>
      <c r="AA260" s="153"/>
      <c r="AB260" s="153"/>
      <c r="AC260" s="153"/>
      <c r="AD260" s="153"/>
      <c r="AF260" s="296"/>
      <c r="AG260" s="153"/>
      <c r="AH260" s="153"/>
      <c r="AI260" s="153"/>
      <c r="AJ260" s="153"/>
      <c r="AK260" s="153"/>
      <c r="AL260" s="153"/>
      <c r="AM260" s="153"/>
      <c r="AN260" s="153"/>
      <c r="AO260" s="153"/>
      <c r="AP260" s="153"/>
      <c r="AQ260" s="153"/>
      <c r="AR260" s="153"/>
      <c r="AS260" s="153"/>
    </row>
    <row r="261" spans="2:45" s="150" customFormat="1">
      <c r="B261" s="157"/>
      <c r="C261" s="153"/>
      <c r="D261" s="153"/>
      <c r="E261" s="153"/>
      <c r="F261" s="153"/>
      <c r="G261" s="153"/>
      <c r="H261" s="153"/>
      <c r="I261" s="153"/>
      <c r="J261" s="153"/>
      <c r="K261" s="153"/>
      <c r="L261" s="153"/>
      <c r="M261" s="153"/>
      <c r="N261" s="153"/>
      <c r="O261" s="153"/>
      <c r="Q261" s="296"/>
      <c r="R261" s="153"/>
      <c r="S261" s="153"/>
      <c r="T261" s="153"/>
      <c r="U261" s="153"/>
      <c r="V261" s="153"/>
      <c r="W261" s="153"/>
      <c r="X261" s="153"/>
      <c r="Y261" s="153"/>
      <c r="Z261" s="153"/>
      <c r="AA261" s="153"/>
      <c r="AB261" s="153"/>
      <c r="AC261" s="153"/>
      <c r="AD261" s="153"/>
      <c r="AF261" s="296"/>
      <c r="AG261" s="153"/>
      <c r="AH261" s="153"/>
      <c r="AI261" s="153"/>
      <c r="AJ261" s="153"/>
      <c r="AK261" s="153"/>
      <c r="AL261" s="153"/>
      <c r="AM261" s="153"/>
      <c r="AN261" s="153"/>
      <c r="AO261" s="153"/>
      <c r="AP261" s="153"/>
      <c r="AQ261" s="153"/>
      <c r="AR261" s="153"/>
      <c r="AS261" s="153"/>
    </row>
    <row r="262" spans="2:45" s="150" customFormat="1">
      <c r="B262" s="157"/>
      <c r="C262" s="153"/>
      <c r="D262" s="153"/>
      <c r="E262" s="153"/>
      <c r="F262" s="153"/>
      <c r="G262" s="153"/>
      <c r="H262" s="153"/>
      <c r="I262" s="153"/>
      <c r="J262" s="153"/>
      <c r="K262" s="153"/>
      <c r="L262" s="153"/>
      <c r="M262" s="153"/>
      <c r="N262" s="153"/>
      <c r="O262" s="153"/>
      <c r="Q262" s="296"/>
      <c r="R262" s="153"/>
      <c r="S262" s="153"/>
      <c r="T262" s="153"/>
      <c r="U262" s="153"/>
      <c r="V262" s="153"/>
      <c r="W262" s="153"/>
      <c r="X262" s="153"/>
      <c r="Y262" s="153"/>
      <c r="Z262" s="153"/>
      <c r="AA262" s="153"/>
      <c r="AB262" s="153"/>
      <c r="AC262" s="153"/>
      <c r="AD262" s="153"/>
      <c r="AF262" s="296"/>
      <c r="AG262" s="153"/>
      <c r="AH262" s="153"/>
      <c r="AI262" s="153"/>
      <c r="AJ262" s="153"/>
      <c r="AK262" s="153"/>
      <c r="AL262" s="153"/>
      <c r="AM262" s="153"/>
      <c r="AN262" s="153"/>
      <c r="AO262" s="153"/>
      <c r="AP262" s="153"/>
      <c r="AQ262" s="153"/>
      <c r="AR262" s="153"/>
      <c r="AS262" s="153"/>
    </row>
    <row r="263" spans="2:45" s="150" customFormat="1">
      <c r="B263" s="157"/>
      <c r="C263" s="153"/>
      <c r="D263" s="153"/>
      <c r="E263" s="153"/>
      <c r="F263" s="153"/>
      <c r="G263" s="153"/>
      <c r="H263" s="153"/>
      <c r="I263" s="153"/>
      <c r="J263" s="153"/>
      <c r="K263" s="153"/>
      <c r="L263" s="153"/>
      <c r="M263" s="153"/>
      <c r="N263" s="153"/>
      <c r="O263" s="153"/>
      <c r="Q263" s="296"/>
      <c r="R263" s="153"/>
      <c r="S263" s="153"/>
      <c r="T263" s="153"/>
      <c r="U263" s="153"/>
      <c r="V263" s="153"/>
      <c r="W263" s="153"/>
      <c r="X263" s="153"/>
      <c r="Y263" s="153"/>
      <c r="Z263" s="153"/>
      <c r="AA263" s="153"/>
      <c r="AB263" s="153"/>
      <c r="AC263" s="153"/>
      <c r="AD263" s="153"/>
      <c r="AF263" s="296"/>
      <c r="AG263" s="153"/>
      <c r="AH263" s="153"/>
      <c r="AI263" s="153"/>
      <c r="AJ263" s="153"/>
      <c r="AK263" s="153"/>
      <c r="AL263" s="153"/>
      <c r="AM263" s="153"/>
      <c r="AN263" s="153"/>
      <c r="AO263" s="153"/>
      <c r="AP263" s="153"/>
      <c r="AQ263" s="153"/>
      <c r="AR263" s="153"/>
      <c r="AS263" s="153"/>
    </row>
    <row r="264" spans="2:45" s="150" customFormat="1">
      <c r="B264" s="157"/>
      <c r="C264" s="153"/>
      <c r="D264" s="153"/>
      <c r="E264" s="153"/>
      <c r="F264" s="153"/>
      <c r="G264" s="153"/>
      <c r="H264" s="153"/>
      <c r="I264" s="153"/>
      <c r="J264" s="153"/>
      <c r="K264" s="153"/>
      <c r="L264" s="153"/>
      <c r="M264" s="153"/>
      <c r="N264" s="153"/>
      <c r="O264" s="153"/>
      <c r="Q264" s="296"/>
      <c r="R264" s="153"/>
      <c r="S264" s="153"/>
      <c r="T264" s="153"/>
      <c r="U264" s="153"/>
      <c r="V264" s="153"/>
      <c r="W264" s="153"/>
      <c r="X264" s="153"/>
      <c r="Y264" s="153"/>
      <c r="Z264" s="153"/>
      <c r="AA264" s="153"/>
      <c r="AB264" s="153"/>
      <c r="AC264" s="153"/>
      <c r="AD264" s="153"/>
      <c r="AF264" s="296"/>
      <c r="AG264" s="153"/>
      <c r="AH264" s="153"/>
      <c r="AI264" s="153"/>
      <c r="AJ264" s="153"/>
      <c r="AK264" s="153"/>
      <c r="AL264" s="153"/>
      <c r="AM264" s="153"/>
      <c r="AN264" s="153"/>
      <c r="AO264" s="153"/>
      <c r="AP264" s="153"/>
      <c r="AQ264" s="153"/>
      <c r="AR264" s="153"/>
      <c r="AS264" s="153"/>
    </row>
    <row r="265" spans="2:45" s="150" customFormat="1">
      <c r="B265" s="157"/>
      <c r="C265" s="153"/>
      <c r="D265" s="153"/>
      <c r="E265" s="153"/>
      <c r="F265" s="153"/>
      <c r="G265" s="153"/>
      <c r="H265" s="153"/>
      <c r="I265" s="153"/>
      <c r="J265" s="153"/>
      <c r="K265" s="153"/>
      <c r="L265" s="153"/>
      <c r="M265" s="153"/>
      <c r="N265" s="153"/>
      <c r="O265" s="153"/>
      <c r="Q265" s="296"/>
      <c r="R265" s="153"/>
      <c r="S265" s="153"/>
      <c r="T265" s="153"/>
      <c r="U265" s="153"/>
      <c r="V265" s="153"/>
      <c r="W265" s="153"/>
      <c r="X265" s="153"/>
      <c r="Y265" s="153"/>
      <c r="Z265" s="153"/>
      <c r="AA265" s="153"/>
      <c r="AB265" s="153"/>
      <c r="AC265" s="153"/>
      <c r="AD265" s="153"/>
      <c r="AF265" s="296"/>
      <c r="AG265" s="153"/>
      <c r="AH265" s="153"/>
      <c r="AI265" s="153"/>
      <c r="AJ265" s="153"/>
      <c r="AK265" s="153"/>
      <c r="AL265" s="153"/>
      <c r="AM265" s="153"/>
      <c r="AN265" s="153"/>
      <c r="AO265" s="153"/>
      <c r="AP265" s="153"/>
      <c r="AQ265" s="153"/>
      <c r="AR265" s="153"/>
      <c r="AS265" s="153"/>
    </row>
    <row r="266" spans="2:45" s="150" customFormat="1">
      <c r="B266" s="157"/>
      <c r="C266" s="153"/>
      <c r="D266" s="153"/>
      <c r="E266" s="153"/>
      <c r="F266" s="153"/>
      <c r="G266" s="153"/>
      <c r="H266" s="153"/>
      <c r="I266" s="153"/>
      <c r="J266" s="153"/>
      <c r="K266" s="153"/>
      <c r="L266" s="153"/>
      <c r="M266" s="153"/>
      <c r="N266" s="153"/>
      <c r="O266" s="153"/>
      <c r="Q266" s="296"/>
      <c r="R266" s="153"/>
      <c r="S266" s="153"/>
      <c r="T266" s="153"/>
      <c r="U266" s="153"/>
      <c r="V266" s="153"/>
      <c r="W266" s="153"/>
      <c r="X266" s="153"/>
      <c r="Y266" s="153"/>
      <c r="Z266" s="153"/>
      <c r="AA266" s="153"/>
      <c r="AB266" s="153"/>
      <c r="AC266" s="153"/>
      <c r="AD266" s="153"/>
      <c r="AF266" s="296"/>
      <c r="AG266" s="153"/>
      <c r="AH266" s="153"/>
      <c r="AI266" s="153"/>
      <c r="AJ266" s="153"/>
      <c r="AK266" s="153"/>
      <c r="AL266" s="153"/>
      <c r="AM266" s="153"/>
      <c r="AN266" s="153"/>
      <c r="AO266" s="153"/>
      <c r="AP266" s="153"/>
      <c r="AQ266" s="153"/>
      <c r="AR266" s="153"/>
      <c r="AS266" s="153"/>
    </row>
    <row r="267" spans="2:45" s="150" customFormat="1">
      <c r="B267" s="157"/>
      <c r="C267" s="153"/>
      <c r="D267" s="153"/>
      <c r="E267" s="153"/>
      <c r="F267" s="153"/>
      <c r="G267" s="153"/>
      <c r="H267" s="153"/>
      <c r="I267" s="153"/>
      <c r="J267" s="153"/>
      <c r="K267" s="153"/>
      <c r="L267" s="153"/>
      <c r="M267" s="153"/>
      <c r="N267" s="153"/>
      <c r="O267" s="153"/>
      <c r="Q267" s="296"/>
      <c r="R267" s="153"/>
      <c r="S267" s="153"/>
      <c r="T267" s="153"/>
      <c r="U267" s="153"/>
      <c r="V267" s="153"/>
      <c r="W267" s="153"/>
      <c r="X267" s="153"/>
      <c r="Y267" s="153"/>
      <c r="Z267" s="153"/>
      <c r="AA267" s="153"/>
      <c r="AB267" s="153"/>
      <c r="AC267" s="153"/>
      <c r="AD267" s="153"/>
      <c r="AF267" s="296"/>
      <c r="AG267" s="153"/>
      <c r="AH267" s="153"/>
      <c r="AI267" s="153"/>
      <c r="AJ267" s="153"/>
      <c r="AK267" s="153"/>
      <c r="AL267" s="153"/>
      <c r="AM267" s="153"/>
      <c r="AN267" s="153"/>
      <c r="AO267" s="153"/>
      <c r="AP267" s="153"/>
      <c r="AQ267" s="153"/>
      <c r="AR267" s="153"/>
      <c r="AS267" s="153"/>
    </row>
    <row r="268" spans="2:45" s="150" customFormat="1">
      <c r="B268" s="157"/>
      <c r="C268" s="153"/>
      <c r="D268" s="153"/>
      <c r="E268" s="153"/>
      <c r="F268" s="153"/>
      <c r="G268" s="153"/>
      <c r="H268" s="153"/>
      <c r="I268" s="153"/>
      <c r="J268" s="153"/>
      <c r="K268" s="153"/>
      <c r="L268" s="153"/>
      <c r="M268" s="153"/>
      <c r="N268" s="153"/>
      <c r="O268" s="153"/>
      <c r="Q268" s="296"/>
      <c r="R268" s="153"/>
      <c r="S268" s="153"/>
      <c r="T268" s="153"/>
      <c r="U268" s="153"/>
      <c r="V268" s="153"/>
      <c r="W268" s="153"/>
      <c r="X268" s="153"/>
      <c r="Y268" s="153"/>
      <c r="Z268" s="153"/>
      <c r="AA268" s="153"/>
      <c r="AB268" s="153"/>
      <c r="AC268" s="153"/>
      <c r="AD268" s="153"/>
      <c r="AF268" s="296"/>
      <c r="AG268" s="153"/>
      <c r="AH268" s="153"/>
      <c r="AI268" s="153"/>
      <c r="AJ268" s="153"/>
      <c r="AK268" s="153"/>
      <c r="AL268" s="153"/>
      <c r="AM268" s="153"/>
      <c r="AN268" s="153"/>
      <c r="AO268" s="153"/>
      <c r="AP268" s="153"/>
      <c r="AQ268" s="153"/>
      <c r="AR268" s="153"/>
      <c r="AS268" s="153"/>
    </row>
    <row r="269" spans="2:45" s="150" customFormat="1">
      <c r="B269" s="157"/>
      <c r="C269" s="153"/>
      <c r="D269" s="153"/>
      <c r="E269" s="153"/>
      <c r="F269" s="153"/>
      <c r="G269" s="153"/>
      <c r="H269" s="153"/>
      <c r="I269" s="153"/>
      <c r="J269" s="153"/>
      <c r="K269" s="153"/>
      <c r="L269" s="153"/>
      <c r="M269" s="153"/>
      <c r="N269" s="153"/>
      <c r="O269" s="153"/>
      <c r="Q269" s="296"/>
      <c r="R269" s="153"/>
      <c r="S269" s="153"/>
      <c r="T269" s="153"/>
      <c r="U269" s="153"/>
      <c r="V269" s="153"/>
      <c r="W269" s="153"/>
      <c r="X269" s="153"/>
      <c r="Y269" s="153"/>
      <c r="Z269" s="153"/>
      <c r="AA269" s="153"/>
      <c r="AB269" s="153"/>
      <c r="AC269" s="153"/>
      <c r="AD269" s="153"/>
      <c r="AF269" s="296"/>
      <c r="AG269" s="153"/>
      <c r="AH269" s="153"/>
      <c r="AI269" s="153"/>
      <c r="AJ269" s="153"/>
      <c r="AK269" s="153"/>
      <c r="AL269" s="153"/>
      <c r="AM269" s="153"/>
      <c r="AN269" s="153"/>
      <c r="AO269" s="153"/>
      <c r="AP269" s="153"/>
      <c r="AQ269" s="153"/>
      <c r="AR269" s="153"/>
      <c r="AS269" s="153"/>
    </row>
    <row r="270" spans="2:45" s="150" customFormat="1">
      <c r="B270" s="157"/>
      <c r="C270" s="153"/>
      <c r="D270" s="153"/>
      <c r="E270" s="153"/>
      <c r="F270" s="153"/>
      <c r="G270" s="153"/>
      <c r="H270" s="153"/>
      <c r="I270" s="153"/>
      <c r="J270" s="153"/>
      <c r="K270" s="153"/>
      <c r="L270" s="153"/>
      <c r="M270" s="153"/>
      <c r="N270" s="153"/>
      <c r="O270" s="153"/>
      <c r="Q270" s="296"/>
      <c r="R270" s="153"/>
      <c r="S270" s="153"/>
      <c r="T270" s="153"/>
      <c r="U270" s="153"/>
      <c r="V270" s="153"/>
      <c r="W270" s="153"/>
      <c r="X270" s="153"/>
      <c r="Y270" s="153"/>
      <c r="Z270" s="153"/>
      <c r="AA270" s="153"/>
      <c r="AB270" s="153"/>
      <c r="AC270" s="153"/>
      <c r="AD270" s="153"/>
      <c r="AF270" s="296"/>
      <c r="AG270" s="153"/>
      <c r="AH270" s="153"/>
      <c r="AI270" s="153"/>
      <c r="AJ270" s="153"/>
      <c r="AK270" s="153"/>
      <c r="AL270" s="153"/>
      <c r="AM270" s="153"/>
      <c r="AN270" s="153"/>
      <c r="AO270" s="153"/>
      <c r="AP270" s="153"/>
      <c r="AQ270" s="153"/>
      <c r="AR270" s="153"/>
      <c r="AS270" s="153"/>
    </row>
    <row r="271" spans="2:45" s="150" customFormat="1">
      <c r="B271" s="157"/>
      <c r="C271" s="153"/>
      <c r="D271" s="153"/>
      <c r="E271" s="153"/>
      <c r="F271" s="153"/>
      <c r="G271" s="153"/>
      <c r="H271" s="153"/>
      <c r="I271" s="153"/>
      <c r="J271" s="153"/>
      <c r="K271" s="153"/>
      <c r="L271" s="153"/>
      <c r="M271" s="153"/>
      <c r="N271" s="153"/>
      <c r="O271" s="153"/>
      <c r="Q271" s="296"/>
      <c r="R271" s="153"/>
      <c r="S271" s="153"/>
      <c r="T271" s="153"/>
      <c r="U271" s="153"/>
      <c r="V271" s="153"/>
      <c r="W271" s="153"/>
      <c r="X271" s="153"/>
      <c r="Y271" s="153"/>
      <c r="Z271" s="153"/>
      <c r="AA271" s="153"/>
      <c r="AB271" s="153"/>
      <c r="AC271" s="153"/>
      <c r="AD271" s="153"/>
      <c r="AF271" s="296"/>
      <c r="AG271" s="153"/>
      <c r="AH271" s="153"/>
      <c r="AI271" s="153"/>
      <c r="AJ271" s="153"/>
      <c r="AK271" s="153"/>
      <c r="AL271" s="153"/>
      <c r="AM271" s="153"/>
      <c r="AN271" s="153"/>
      <c r="AO271" s="153"/>
      <c r="AP271" s="153"/>
      <c r="AQ271" s="153"/>
      <c r="AR271" s="153"/>
      <c r="AS271" s="153"/>
    </row>
    <row r="272" spans="2:45" s="150" customFormat="1">
      <c r="B272" s="157"/>
      <c r="C272" s="153"/>
      <c r="D272" s="153"/>
      <c r="E272" s="153"/>
      <c r="F272" s="153"/>
      <c r="G272" s="153"/>
      <c r="H272" s="153"/>
      <c r="I272" s="153"/>
      <c r="J272" s="153"/>
      <c r="K272" s="153"/>
      <c r="L272" s="153"/>
      <c r="M272" s="153"/>
      <c r="N272" s="153"/>
      <c r="O272" s="153"/>
      <c r="Q272" s="296"/>
      <c r="R272" s="153"/>
      <c r="S272" s="153"/>
      <c r="T272" s="153"/>
      <c r="U272" s="153"/>
      <c r="V272" s="153"/>
      <c r="W272" s="153"/>
      <c r="X272" s="153"/>
      <c r="Y272" s="153"/>
      <c r="Z272" s="153"/>
      <c r="AA272" s="153"/>
      <c r="AB272" s="153"/>
      <c r="AC272" s="153"/>
      <c r="AD272" s="153"/>
      <c r="AF272" s="296"/>
      <c r="AG272" s="153"/>
      <c r="AH272" s="153"/>
      <c r="AI272" s="153"/>
      <c r="AJ272" s="153"/>
      <c r="AK272" s="153"/>
      <c r="AL272" s="153"/>
      <c r="AM272" s="153"/>
      <c r="AN272" s="153"/>
      <c r="AO272" s="153"/>
      <c r="AP272" s="153"/>
      <c r="AQ272" s="153"/>
      <c r="AR272" s="153"/>
      <c r="AS272" s="153"/>
    </row>
    <row r="273" spans="2:45" s="150" customFormat="1">
      <c r="B273" s="157"/>
      <c r="C273" s="153"/>
      <c r="D273" s="153"/>
      <c r="E273" s="153"/>
      <c r="F273" s="153"/>
      <c r="G273" s="153"/>
      <c r="H273" s="153"/>
      <c r="I273" s="153"/>
      <c r="J273" s="153"/>
      <c r="K273" s="153"/>
      <c r="L273" s="153"/>
      <c r="M273" s="153"/>
      <c r="N273" s="153"/>
      <c r="O273" s="153"/>
      <c r="Q273" s="296"/>
      <c r="R273" s="153"/>
      <c r="S273" s="153"/>
      <c r="T273" s="153"/>
      <c r="U273" s="153"/>
      <c r="V273" s="153"/>
      <c r="W273" s="153"/>
      <c r="X273" s="153"/>
      <c r="Y273" s="153"/>
      <c r="Z273" s="153"/>
      <c r="AA273" s="153"/>
      <c r="AB273" s="153"/>
      <c r="AC273" s="153"/>
      <c r="AD273" s="153"/>
      <c r="AF273" s="296"/>
      <c r="AG273" s="153"/>
      <c r="AH273" s="153"/>
      <c r="AI273" s="153"/>
      <c r="AJ273" s="153"/>
      <c r="AK273" s="153"/>
      <c r="AL273" s="153"/>
      <c r="AM273" s="153"/>
      <c r="AN273" s="153"/>
      <c r="AO273" s="153"/>
      <c r="AP273" s="153"/>
      <c r="AQ273" s="153"/>
      <c r="AR273" s="153"/>
      <c r="AS273" s="153"/>
    </row>
    <row r="274" spans="2:45" s="150" customFormat="1">
      <c r="B274" s="157"/>
      <c r="C274" s="153"/>
      <c r="D274" s="153"/>
      <c r="E274" s="153"/>
      <c r="F274" s="153"/>
      <c r="G274" s="153"/>
      <c r="H274" s="153"/>
      <c r="I274" s="153"/>
      <c r="J274" s="153"/>
      <c r="K274" s="153"/>
      <c r="L274" s="153"/>
      <c r="M274" s="153"/>
      <c r="N274" s="153"/>
      <c r="O274" s="153"/>
      <c r="Q274" s="296"/>
      <c r="R274" s="153"/>
      <c r="S274" s="153"/>
      <c r="T274" s="153"/>
      <c r="U274" s="153"/>
      <c r="V274" s="153"/>
      <c r="W274" s="153"/>
      <c r="X274" s="153"/>
      <c r="Y274" s="153"/>
      <c r="Z274" s="153"/>
      <c r="AA274" s="153"/>
      <c r="AB274" s="153"/>
      <c r="AC274" s="153"/>
      <c r="AD274" s="153"/>
      <c r="AF274" s="296"/>
      <c r="AG274" s="153"/>
      <c r="AH274" s="153"/>
      <c r="AI274" s="153"/>
      <c r="AJ274" s="153"/>
      <c r="AK274" s="153"/>
      <c r="AL274" s="153"/>
      <c r="AM274" s="153"/>
      <c r="AN274" s="153"/>
      <c r="AO274" s="153"/>
      <c r="AP274" s="153"/>
      <c r="AQ274" s="153"/>
      <c r="AR274" s="153"/>
      <c r="AS274" s="153"/>
    </row>
    <row r="275" spans="2:45" s="150" customFormat="1">
      <c r="B275" s="157"/>
      <c r="C275" s="153"/>
      <c r="D275" s="153"/>
      <c r="E275" s="153"/>
      <c r="F275" s="153"/>
      <c r="G275" s="153"/>
      <c r="H275" s="153"/>
      <c r="I275" s="153"/>
      <c r="J275" s="153"/>
      <c r="K275" s="153"/>
      <c r="L275" s="153"/>
      <c r="M275" s="153"/>
      <c r="N275" s="153"/>
      <c r="O275" s="153"/>
      <c r="Q275" s="296"/>
      <c r="R275" s="153"/>
      <c r="S275" s="153"/>
      <c r="T275" s="153"/>
      <c r="U275" s="153"/>
      <c r="V275" s="153"/>
      <c r="W275" s="153"/>
      <c r="X275" s="153"/>
      <c r="Y275" s="153"/>
      <c r="Z275" s="153"/>
      <c r="AA275" s="153"/>
      <c r="AB275" s="153"/>
      <c r="AC275" s="153"/>
      <c r="AD275" s="153"/>
      <c r="AF275" s="296"/>
      <c r="AG275" s="153"/>
      <c r="AH275" s="153"/>
      <c r="AI275" s="153"/>
      <c r="AJ275" s="153"/>
      <c r="AK275" s="153"/>
      <c r="AL275" s="153"/>
      <c r="AM275" s="153"/>
      <c r="AN275" s="153"/>
      <c r="AO275" s="153"/>
      <c r="AP275" s="153"/>
      <c r="AQ275" s="153"/>
      <c r="AR275" s="153"/>
      <c r="AS275" s="153"/>
    </row>
    <row r="276" spans="2:45" s="150" customFormat="1">
      <c r="B276" s="157"/>
      <c r="C276" s="153"/>
      <c r="D276" s="153"/>
      <c r="E276" s="153"/>
      <c r="F276" s="153"/>
      <c r="G276" s="153"/>
      <c r="H276" s="153"/>
      <c r="I276" s="153"/>
      <c r="J276" s="153"/>
      <c r="K276" s="153"/>
      <c r="L276" s="153"/>
      <c r="M276" s="153"/>
      <c r="N276" s="153"/>
      <c r="O276" s="153"/>
      <c r="Q276" s="296"/>
      <c r="R276" s="153"/>
      <c r="S276" s="153"/>
      <c r="T276" s="153"/>
      <c r="U276" s="153"/>
      <c r="V276" s="153"/>
      <c r="W276" s="153"/>
      <c r="X276" s="153"/>
      <c r="Y276" s="153"/>
      <c r="Z276" s="153"/>
      <c r="AA276" s="153"/>
      <c r="AB276" s="153"/>
      <c r="AC276" s="153"/>
      <c r="AD276" s="153"/>
      <c r="AF276" s="296"/>
      <c r="AG276" s="153"/>
      <c r="AH276" s="153"/>
      <c r="AI276" s="153"/>
      <c r="AJ276" s="153"/>
      <c r="AK276" s="153"/>
      <c r="AL276" s="153"/>
      <c r="AM276" s="153"/>
      <c r="AN276" s="153"/>
      <c r="AO276" s="153"/>
      <c r="AP276" s="153"/>
      <c r="AQ276" s="153"/>
      <c r="AR276" s="153"/>
      <c r="AS276" s="153"/>
    </row>
    <row r="277" spans="2:45" s="150" customFormat="1">
      <c r="B277" s="157"/>
      <c r="C277" s="153"/>
      <c r="D277" s="153"/>
      <c r="E277" s="153"/>
      <c r="F277" s="153"/>
      <c r="G277" s="153"/>
      <c r="H277" s="153"/>
      <c r="I277" s="153"/>
      <c r="J277" s="153"/>
      <c r="K277" s="153"/>
      <c r="L277" s="153"/>
      <c r="M277" s="153"/>
      <c r="N277" s="153"/>
      <c r="O277" s="153"/>
      <c r="Q277" s="296"/>
      <c r="R277" s="153"/>
      <c r="S277" s="153"/>
      <c r="T277" s="153"/>
      <c r="U277" s="153"/>
      <c r="V277" s="153"/>
      <c r="W277" s="153"/>
      <c r="X277" s="153"/>
      <c r="Y277" s="153"/>
      <c r="Z277" s="153"/>
      <c r="AA277" s="153"/>
      <c r="AB277" s="153"/>
      <c r="AC277" s="153"/>
      <c r="AD277" s="153"/>
      <c r="AF277" s="296"/>
      <c r="AG277" s="153"/>
      <c r="AH277" s="153"/>
      <c r="AI277" s="153"/>
      <c r="AJ277" s="153"/>
      <c r="AK277" s="153"/>
      <c r="AL277" s="153"/>
      <c r="AM277" s="153"/>
      <c r="AN277" s="153"/>
      <c r="AO277" s="153"/>
      <c r="AP277" s="153"/>
      <c r="AQ277" s="153"/>
      <c r="AR277" s="153"/>
      <c r="AS277" s="153"/>
    </row>
    <row r="278" spans="2:45" s="150" customFormat="1">
      <c r="B278" s="157"/>
      <c r="C278" s="153"/>
      <c r="D278" s="153"/>
      <c r="E278" s="153"/>
      <c r="F278" s="153"/>
      <c r="G278" s="153"/>
      <c r="H278" s="153"/>
      <c r="I278" s="153"/>
      <c r="J278" s="153"/>
      <c r="K278" s="153"/>
      <c r="L278" s="153"/>
      <c r="M278" s="153"/>
      <c r="N278" s="153"/>
      <c r="O278" s="153"/>
      <c r="Q278" s="296"/>
      <c r="R278" s="153"/>
      <c r="S278" s="153"/>
      <c r="T278" s="153"/>
      <c r="U278" s="153"/>
      <c r="V278" s="153"/>
      <c r="W278" s="153"/>
      <c r="X278" s="153"/>
      <c r="Y278" s="153"/>
      <c r="Z278" s="153"/>
      <c r="AA278" s="153"/>
      <c r="AB278" s="153"/>
      <c r="AC278" s="153"/>
      <c r="AD278" s="153"/>
      <c r="AF278" s="296"/>
      <c r="AG278" s="153"/>
      <c r="AH278" s="153"/>
      <c r="AI278" s="153"/>
      <c r="AJ278" s="153"/>
      <c r="AK278" s="153"/>
      <c r="AL278" s="153"/>
      <c r="AM278" s="153"/>
      <c r="AN278" s="153"/>
      <c r="AO278" s="153"/>
      <c r="AP278" s="153"/>
      <c r="AQ278" s="153"/>
      <c r="AR278" s="153"/>
      <c r="AS278" s="153"/>
    </row>
    <row r="279" spans="2:45" s="150" customFormat="1">
      <c r="B279" s="157"/>
      <c r="C279" s="153"/>
      <c r="D279" s="153"/>
      <c r="E279" s="153"/>
      <c r="F279" s="153"/>
      <c r="G279" s="153"/>
      <c r="H279" s="153"/>
      <c r="I279" s="153"/>
      <c r="J279" s="153"/>
      <c r="K279" s="153"/>
      <c r="L279" s="153"/>
      <c r="M279" s="153"/>
      <c r="N279" s="153"/>
      <c r="O279" s="153"/>
      <c r="Q279" s="296"/>
      <c r="R279" s="153"/>
      <c r="S279" s="153"/>
      <c r="T279" s="153"/>
      <c r="U279" s="153"/>
      <c r="V279" s="153"/>
      <c r="W279" s="153"/>
      <c r="X279" s="153"/>
      <c r="Y279" s="153"/>
      <c r="Z279" s="153"/>
      <c r="AA279" s="153"/>
      <c r="AB279" s="153"/>
      <c r="AC279" s="153"/>
      <c r="AD279" s="153"/>
      <c r="AF279" s="296"/>
      <c r="AG279" s="153"/>
      <c r="AH279" s="153"/>
      <c r="AI279" s="153"/>
      <c r="AJ279" s="153"/>
      <c r="AK279" s="153"/>
      <c r="AL279" s="153"/>
      <c r="AM279" s="153"/>
      <c r="AN279" s="153"/>
      <c r="AO279" s="153"/>
      <c r="AP279" s="153"/>
      <c r="AQ279" s="153"/>
      <c r="AR279" s="153"/>
      <c r="AS279" s="153"/>
    </row>
    <row r="280" spans="2:45" s="150" customFormat="1">
      <c r="B280" s="157"/>
      <c r="C280" s="153"/>
      <c r="D280" s="153"/>
      <c r="E280" s="153"/>
      <c r="F280" s="153"/>
      <c r="G280" s="153"/>
      <c r="H280" s="153"/>
      <c r="I280" s="153"/>
      <c r="J280" s="153"/>
      <c r="K280" s="153"/>
      <c r="L280" s="153"/>
      <c r="M280" s="153"/>
      <c r="N280" s="153"/>
      <c r="O280" s="153"/>
      <c r="Q280" s="296"/>
      <c r="R280" s="153"/>
      <c r="S280" s="153"/>
      <c r="T280" s="153"/>
      <c r="U280" s="153"/>
      <c r="V280" s="153"/>
      <c r="W280" s="153"/>
      <c r="X280" s="153"/>
      <c r="Y280" s="153"/>
      <c r="Z280" s="153"/>
      <c r="AA280" s="153"/>
      <c r="AB280" s="153"/>
      <c r="AC280" s="153"/>
      <c r="AD280" s="153"/>
      <c r="AF280" s="296"/>
      <c r="AG280" s="153"/>
      <c r="AH280" s="153"/>
      <c r="AI280" s="153"/>
      <c r="AJ280" s="153"/>
      <c r="AK280" s="153"/>
      <c r="AL280" s="153"/>
      <c r="AM280" s="153"/>
      <c r="AN280" s="153"/>
      <c r="AO280" s="153"/>
      <c r="AP280" s="153"/>
      <c r="AQ280" s="153"/>
      <c r="AR280" s="153"/>
      <c r="AS280" s="153"/>
    </row>
    <row r="281" spans="2:45" s="150" customFormat="1">
      <c r="B281" s="157"/>
      <c r="C281" s="153"/>
      <c r="D281" s="153"/>
      <c r="E281" s="153"/>
      <c r="F281" s="153"/>
      <c r="G281" s="153"/>
      <c r="H281" s="153"/>
      <c r="I281" s="153"/>
      <c r="J281" s="153"/>
      <c r="K281" s="153"/>
      <c r="L281" s="153"/>
      <c r="M281" s="153"/>
      <c r="N281" s="153"/>
      <c r="O281" s="153"/>
      <c r="Q281" s="296"/>
      <c r="R281" s="153"/>
      <c r="S281" s="153"/>
      <c r="T281" s="153"/>
      <c r="U281" s="153"/>
      <c r="V281" s="153"/>
      <c r="W281" s="153"/>
      <c r="X281" s="153"/>
      <c r="Y281" s="153"/>
      <c r="Z281" s="153"/>
      <c r="AA281" s="153"/>
      <c r="AB281" s="153"/>
      <c r="AC281" s="153"/>
      <c r="AD281" s="153"/>
      <c r="AF281" s="296"/>
      <c r="AG281" s="153"/>
      <c r="AH281" s="153"/>
      <c r="AI281" s="153"/>
      <c r="AJ281" s="153"/>
      <c r="AK281" s="153"/>
      <c r="AL281" s="153"/>
      <c r="AM281" s="153"/>
      <c r="AN281" s="153"/>
      <c r="AO281" s="153"/>
      <c r="AP281" s="153"/>
      <c r="AQ281" s="153"/>
      <c r="AR281" s="153"/>
      <c r="AS281" s="153"/>
    </row>
    <row r="282" spans="2:45" s="150" customFormat="1">
      <c r="B282" s="157"/>
      <c r="C282" s="153"/>
      <c r="D282" s="153"/>
      <c r="E282" s="153"/>
      <c r="F282" s="153"/>
      <c r="G282" s="153"/>
      <c r="H282" s="153"/>
      <c r="I282" s="153"/>
      <c r="J282" s="153"/>
      <c r="K282" s="153"/>
      <c r="L282" s="153"/>
      <c r="M282" s="153"/>
      <c r="N282" s="153"/>
      <c r="O282" s="153"/>
      <c r="Q282" s="296"/>
      <c r="R282" s="153"/>
      <c r="S282" s="153"/>
      <c r="T282" s="153"/>
      <c r="U282" s="153"/>
      <c r="V282" s="153"/>
      <c r="W282" s="153"/>
      <c r="X282" s="153"/>
      <c r="Y282" s="153"/>
      <c r="Z282" s="153"/>
      <c r="AA282" s="153"/>
      <c r="AB282" s="153"/>
      <c r="AC282" s="153"/>
      <c r="AD282" s="153"/>
      <c r="AF282" s="296"/>
      <c r="AG282" s="153"/>
      <c r="AH282" s="153"/>
      <c r="AI282" s="153"/>
      <c r="AJ282" s="153"/>
      <c r="AK282" s="153"/>
      <c r="AL282" s="153"/>
      <c r="AM282" s="153"/>
      <c r="AN282" s="153"/>
      <c r="AO282" s="153"/>
      <c r="AP282" s="153"/>
      <c r="AQ282" s="153"/>
      <c r="AR282" s="153"/>
      <c r="AS282" s="153"/>
    </row>
    <row r="283" spans="2:45" s="150" customFormat="1">
      <c r="B283" s="157"/>
      <c r="C283" s="153"/>
      <c r="D283" s="153"/>
      <c r="E283" s="153"/>
      <c r="F283" s="153"/>
      <c r="G283" s="153"/>
      <c r="H283" s="153"/>
      <c r="I283" s="153"/>
      <c r="J283" s="153"/>
      <c r="K283" s="153"/>
      <c r="L283" s="153"/>
      <c r="M283" s="153"/>
      <c r="N283" s="153"/>
      <c r="O283" s="153"/>
      <c r="Q283" s="296"/>
      <c r="R283" s="153"/>
      <c r="S283" s="153"/>
      <c r="T283" s="153"/>
      <c r="U283" s="153"/>
      <c r="V283" s="153"/>
      <c r="W283" s="153"/>
      <c r="X283" s="153"/>
      <c r="Y283" s="153"/>
      <c r="Z283" s="153"/>
      <c r="AA283" s="153"/>
      <c r="AB283" s="153"/>
      <c r="AC283" s="153"/>
      <c r="AD283" s="153"/>
      <c r="AF283" s="296"/>
      <c r="AG283" s="153"/>
      <c r="AH283" s="153"/>
      <c r="AI283" s="153"/>
      <c r="AJ283" s="153"/>
      <c r="AK283" s="153"/>
      <c r="AL283" s="153"/>
      <c r="AM283" s="153"/>
      <c r="AN283" s="153"/>
      <c r="AO283" s="153"/>
      <c r="AP283" s="153"/>
      <c r="AQ283" s="153"/>
      <c r="AR283" s="153"/>
      <c r="AS283" s="153"/>
    </row>
    <row r="284" spans="2:45" s="150" customFormat="1">
      <c r="B284" s="157"/>
      <c r="C284" s="153"/>
      <c r="D284" s="153"/>
      <c r="E284" s="153"/>
      <c r="F284" s="153"/>
      <c r="G284" s="153"/>
      <c r="H284" s="153"/>
      <c r="I284" s="153"/>
      <c r="J284" s="153"/>
      <c r="K284" s="153"/>
      <c r="L284" s="153"/>
      <c r="M284" s="153"/>
      <c r="N284" s="153"/>
      <c r="O284" s="153"/>
      <c r="Q284" s="296"/>
      <c r="R284" s="153"/>
      <c r="S284" s="153"/>
      <c r="T284" s="153"/>
      <c r="U284" s="153"/>
      <c r="V284" s="153"/>
      <c r="W284" s="153"/>
      <c r="X284" s="153"/>
      <c r="Y284" s="153"/>
      <c r="Z284" s="153"/>
      <c r="AA284" s="153"/>
      <c r="AB284" s="153"/>
      <c r="AC284" s="153"/>
      <c r="AD284" s="153"/>
      <c r="AF284" s="296"/>
      <c r="AG284" s="153"/>
      <c r="AH284" s="153"/>
      <c r="AI284" s="153"/>
      <c r="AJ284" s="153"/>
      <c r="AK284" s="153"/>
      <c r="AL284" s="153"/>
      <c r="AM284" s="153"/>
      <c r="AN284" s="153"/>
      <c r="AO284" s="153"/>
      <c r="AP284" s="153"/>
      <c r="AQ284" s="153"/>
      <c r="AR284" s="153"/>
      <c r="AS284" s="153"/>
    </row>
    <row r="285" spans="2:45" s="150" customFormat="1">
      <c r="B285" s="157"/>
      <c r="C285" s="153"/>
      <c r="D285" s="153"/>
      <c r="E285" s="153"/>
      <c r="F285" s="153"/>
      <c r="G285" s="153"/>
      <c r="H285" s="153"/>
      <c r="I285" s="153"/>
      <c r="J285" s="153"/>
      <c r="K285" s="153"/>
      <c r="L285" s="153"/>
      <c r="M285" s="153"/>
      <c r="N285" s="153"/>
      <c r="O285" s="153"/>
      <c r="Q285" s="296"/>
      <c r="R285" s="153"/>
      <c r="S285" s="153"/>
      <c r="T285" s="153"/>
      <c r="U285" s="153"/>
      <c r="V285" s="153"/>
      <c r="W285" s="153"/>
      <c r="X285" s="153"/>
      <c r="Y285" s="153"/>
      <c r="Z285" s="153"/>
      <c r="AA285" s="153"/>
      <c r="AB285" s="153"/>
      <c r="AC285" s="153"/>
      <c r="AD285" s="153"/>
      <c r="AF285" s="296"/>
      <c r="AG285" s="153"/>
      <c r="AH285" s="153"/>
      <c r="AI285" s="153"/>
      <c r="AJ285" s="153"/>
      <c r="AK285" s="153"/>
      <c r="AL285" s="153"/>
      <c r="AM285" s="153"/>
      <c r="AN285" s="153"/>
      <c r="AO285" s="153"/>
      <c r="AP285" s="153"/>
      <c r="AQ285" s="153"/>
      <c r="AR285" s="153"/>
      <c r="AS285" s="153"/>
    </row>
    <row r="286" spans="2:45" s="150" customFormat="1">
      <c r="B286" s="157"/>
      <c r="C286" s="153"/>
      <c r="D286" s="153"/>
      <c r="E286" s="153"/>
      <c r="F286" s="153"/>
      <c r="G286" s="153"/>
      <c r="H286" s="153"/>
      <c r="I286" s="153"/>
      <c r="J286" s="153"/>
      <c r="K286" s="153"/>
      <c r="L286" s="153"/>
      <c r="M286" s="153"/>
      <c r="N286" s="153"/>
      <c r="O286" s="153"/>
      <c r="Q286" s="296"/>
      <c r="R286" s="153"/>
      <c r="S286" s="153"/>
      <c r="T286" s="153"/>
      <c r="U286" s="153"/>
      <c r="V286" s="153"/>
      <c r="W286" s="153"/>
      <c r="X286" s="153"/>
      <c r="Y286" s="153"/>
      <c r="Z286" s="153"/>
      <c r="AA286" s="153"/>
      <c r="AB286" s="153"/>
      <c r="AC286" s="153"/>
      <c r="AD286" s="153"/>
      <c r="AF286" s="296"/>
      <c r="AG286" s="153"/>
      <c r="AH286" s="153"/>
      <c r="AI286" s="153"/>
      <c r="AJ286" s="153"/>
      <c r="AK286" s="153"/>
      <c r="AL286" s="153"/>
      <c r="AM286" s="153"/>
      <c r="AN286" s="153"/>
      <c r="AO286" s="153"/>
      <c r="AP286" s="153"/>
      <c r="AQ286" s="153"/>
      <c r="AR286" s="153"/>
      <c r="AS286" s="153"/>
    </row>
    <row r="287" spans="2:45" s="150" customFormat="1">
      <c r="B287" s="157"/>
      <c r="C287" s="153"/>
      <c r="D287" s="153"/>
      <c r="E287" s="153"/>
      <c r="F287" s="153"/>
      <c r="G287" s="153"/>
      <c r="H287" s="153"/>
      <c r="I287" s="153"/>
      <c r="J287" s="153"/>
      <c r="K287" s="153"/>
      <c r="L287" s="153"/>
      <c r="M287" s="153"/>
      <c r="N287" s="153"/>
      <c r="O287" s="153"/>
      <c r="Q287" s="296"/>
      <c r="R287" s="153"/>
      <c r="S287" s="153"/>
      <c r="T287" s="153"/>
      <c r="U287" s="153"/>
      <c r="V287" s="153"/>
      <c r="W287" s="153"/>
      <c r="X287" s="153"/>
      <c r="Y287" s="153"/>
      <c r="Z287" s="153"/>
      <c r="AA287" s="153"/>
      <c r="AB287" s="153"/>
      <c r="AC287" s="153"/>
      <c r="AD287" s="153"/>
      <c r="AF287" s="296"/>
      <c r="AG287" s="153"/>
      <c r="AH287" s="153"/>
      <c r="AI287" s="153"/>
      <c r="AJ287" s="153"/>
      <c r="AK287" s="153"/>
      <c r="AL287" s="153"/>
      <c r="AM287" s="153"/>
      <c r="AN287" s="153"/>
      <c r="AO287" s="153"/>
      <c r="AP287" s="153"/>
      <c r="AQ287" s="153"/>
      <c r="AR287" s="153"/>
      <c r="AS287" s="153"/>
    </row>
    <row r="288" spans="2:45" s="150" customFormat="1">
      <c r="B288" s="157"/>
      <c r="C288" s="153"/>
      <c r="D288" s="153"/>
      <c r="E288" s="153"/>
      <c r="F288" s="153"/>
      <c r="G288" s="153"/>
      <c r="H288" s="153"/>
      <c r="I288" s="153"/>
      <c r="J288" s="153"/>
      <c r="K288" s="153"/>
      <c r="L288" s="153"/>
      <c r="M288" s="153"/>
      <c r="N288" s="153"/>
      <c r="O288" s="153"/>
      <c r="Q288" s="296"/>
      <c r="R288" s="153"/>
      <c r="S288" s="153"/>
      <c r="T288" s="153"/>
      <c r="U288" s="153"/>
      <c r="V288" s="153"/>
      <c r="W288" s="153"/>
      <c r="X288" s="153"/>
      <c r="Y288" s="153"/>
      <c r="Z288" s="153"/>
      <c r="AA288" s="153"/>
      <c r="AB288" s="153"/>
      <c r="AC288" s="153"/>
      <c r="AD288" s="153"/>
      <c r="AF288" s="296"/>
      <c r="AG288" s="153"/>
      <c r="AH288" s="153"/>
      <c r="AI288" s="153"/>
      <c r="AJ288" s="153"/>
      <c r="AK288" s="153"/>
      <c r="AL288" s="153"/>
      <c r="AM288" s="153"/>
      <c r="AN288" s="153"/>
      <c r="AO288" s="153"/>
      <c r="AP288" s="153"/>
      <c r="AQ288" s="153"/>
      <c r="AR288" s="153"/>
      <c r="AS288" s="153"/>
    </row>
    <row r="289" spans="2:45" s="150" customFormat="1">
      <c r="B289" s="157"/>
      <c r="C289" s="153"/>
      <c r="D289" s="153"/>
      <c r="E289" s="153"/>
      <c r="F289" s="153"/>
      <c r="G289" s="153"/>
      <c r="H289" s="153"/>
      <c r="I289" s="153"/>
      <c r="J289" s="153"/>
      <c r="K289" s="153"/>
      <c r="L289" s="153"/>
      <c r="M289" s="153"/>
      <c r="N289" s="153"/>
      <c r="O289" s="153"/>
      <c r="Q289" s="296"/>
      <c r="R289" s="153"/>
      <c r="S289" s="153"/>
      <c r="T289" s="153"/>
      <c r="U289" s="153"/>
      <c r="V289" s="153"/>
      <c r="W289" s="153"/>
      <c r="X289" s="153"/>
      <c r="Y289" s="153"/>
      <c r="Z289" s="153"/>
      <c r="AA289" s="153"/>
      <c r="AB289" s="153"/>
      <c r="AC289" s="153"/>
      <c r="AD289" s="153"/>
      <c r="AF289" s="296"/>
      <c r="AG289" s="153"/>
      <c r="AH289" s="153"/>
      <c r="AI289" s="153"/>
      <c r="AJ289" s="153"/>
      <c r="AK289" s="153"/>
      <c r="AL289" s="153"/>
      <c r="AM289" s="153"/>
      <c r="AN289" s="153"/>
      <c r="AO289" s="153"/>
      <c r="AP289" s="153"/>
      <c r="AQ289" s="153"/>
      <c r="AR289" s="153"/>
      <c r="AS289" s="153"/>
    </row>
    <row r="290" spans="2:45" s="150" customFormat="1">
      <c r="B290" s="157"/>
      <c r="C290" s="153"/>
      <c r="D290" s="153"/>
      <c r="E290" s="153"/>
      <c r="F290" s="153"/>
      <c r="G290" s="153"/>
      <c r="H290" s="153"/>
      <c r="I290" s="153"/>
      <c r="J290" s="153"/>
      <c r="K290" s="153"/>
      <c r="L290" s="153"/>
      <c r="M290" s="153"/>
      <c r="N290" s="153"/>
      <c r="O290" s="153"/>
      <c r="Q290" s="296"/>
      <c r="R290" s="153"/>
      <c r="S290" s="153"/>
      <c r="T290" s="153"/>
      <c r="U290" s="153"/>
      <c r="V290" s="153"/>
      <c r="W290" s="153"/>
      <c r="X290" s="153"/>
      <c r="Y290" s="153"/>
      <c r="Z290" s="153"/>
      <c r="AA290" s="153"/>
      <c r="AB290" s="153"/>
      <c r="AC290" s="153"/>
      <c r="AD290" s="153"/>
      <c r="AF290" s="296"/>
      <c r="AG290" s="153"/>
      <c r="AH290" s="153"/>
      <c r="AI290" s="153"/>
      <c r="AJ290" s="153"/>
      <c r="AK290" s="153"/>
      <c r="AL290" s="153"/>
      <c r="AM290" s="153"/>
      <c r="AN290" s="153"/>
      <c r="AO290" s="153"/>
      <c r="AP290" s="153"/>
      <c r="AQ290" s="153"/>
      <c r="AR290" s="153"/>
      <c r="AS290" s="153"/>
    </row>
    <row r="291" spans="2:45" s="150" customFormat="1">
      <c r="B291" s="157"/>
      <c r="C291" s="153"/>
      <c r="D291" s="153"/>
      <c r="E291" s="153"/>
      <c r="F291" s="153"/>
      <c r="G291" s="153"/>
      <c r="H291" s="153"/>
      <c r="I291" s="153"/>
      <c r="J291" s="153"/>
      <c r="K291" s="153"/>
      <c r="L291" s="153"/>
      <c r="M291" s="153"/>
      <c r="N291" s="153"/>
      <c r="O291" s="153"/>
      <c r="Q291" s="296"/>
      <c r="R291" s="153"/>
      <c r="S291" s="153"/>
      <c r="T291" s="153"/>
      <c r="U291" s="153"/>
      <c r="V291" s="153"/>
      <c r="W291" s="153"/>
      <c r="X291" s="153"/>
      <c r="Y291" s="153"/>
      <c r="Z291" s="153"/>
      <c r="AA291" s="153"/>
      <c r="AB291" s="153"/>
      <c r="AC291" s="153"/>
      <c r="AD291" s="153"/>
      <c r="AF291" s="296"/>
      <c r="AG291" s="153"/>
      <c r="AH291" s="153"/>
      <c r="AI291" s="153"/>
      <c r="AJ291" s="153"/>
      <c r="AK291" s="153"/>
      <c r="AL291" s="153"/>
      <c r="AM291" s="153"/>
      <c r="AN291" s="153"/>
      <c r="AO291" s="153"/>
      <c r="AP291" s="153"/>
      <c r="AQ291" s="153"/>
      <c r="AR291" s="153"/>
      <c r="AS291" s="153"/>
    </row>
    <row r="292" spans="2:45" s="150" customFormat="1">
      <c r="B292" s="157"/>
      <c r="C292" s="153"/>
      <c r="D292" s="153"/>
      <c r="E292" s="153"/>
      <c r="F292" s="153"/>
      <c r="G292" s="153"/>
      <c r="H292" s="153"/>
      <c r="I292" s="153"/>
      <c r="J292" s="153"/>
      <c r="K292" s="153"/>
      <c r="L292" s="153"/>
      <c r="M292" s="153"/>
      <c r="N292" s="153"/>
      <c r="O292" s="153"/>
      <c r="Q292" s="296"/>
      <c r="R292" s="153"/>
      <c r="S292" s="153"/>
      <c r="T292" s="153"/>
      <c r="U292" s="153"/>
      <c r="V292" s="153"/>
      <c r="W292" s="153"/>
      <c r="X292" s="153"/>
      <c r="Y292" s="153"/>
      <c r="Z292" s="153"/>
      <c r="AA292" s="153"/>
      <c r="AB292" s="153"/>
      <c r="AC292" s="153"/>
      <c r="AD292" s="153"/>
      <c r="AF292" s="296"/>
      <c r="AG292" s="153"/>
      <c r="AH292" s="153"/>
      <c r="AI292" s="153"/>
      <c r="AJ292" s="153"/>
      <c r="AK292" s="153"/>
      <c r="AL292" s="153"/>
      <c r="AM292" s="153"/>
      <c r="AN292" s="153"/>
      <c r="AO292" s="153"/>
      <c r="AP292" s="153"/>
      <c r="AQ292" s="153"/>
      <c r="AR292" s="153"/>
      <c r="AS292" s="153"/>
    </row>
    <row r="293" spans="2:45" s="150" customFormat="1">
      <c r="B293" s="157"/>
      <c r="C293" s="153"/>
      <c r="D293" s="153"/>
      <c r="E293" s="153"/>
      <c r="F293" s="153"/>
      <c r="G293" s="153"/>
      <c r="H293" s="153"/>
      <c r="I293" s="153"/>
      <c r="J293" s="153"/>
      <c r="K293" s="153"/>
      <c r="L293" s="153"/>
      <c r="M293" s="153"/>
      <c r="N293" s="153"/>
      <c r="O293" s="153"/>
      <c r="Q293" s="296"/>
      <c r="R293" s="153"/>
      <c r="S293" s="153"/>
      <c r="T293" s="153"/>
      <c r="U293" s="153"/>
      <c r="V293" s="153"/>
      <c r="W293" s="153"/>
      <c r="X293" s="153"/>
      <c r="Y293" s="153"/>
      <c r="Z293" s="153"/>
      <c r="AA293" s="153"/>
      <c r="AB293" s="153"/>
      <c r="AC293" s="153"/>
      <c r="AD293" s="153"/>
      <c r="AF293" s="296"/>
      <c r="AG293" s="153"/>
      <c r="AH293" s="153"/>
      <c r="AI293" s="153"/>
      <c r="AJ293" s="153"/>
      <c r="AK293" s="153"/>
      <c r="AL293" s="153"/>
      <c r="AM293" s="153"/>
      <c r="AN293" s="153"/>
      <c r="AO293" s="153"/>
      <c r="AP293" s="153"/>
      <c r="AQ293" s="153"/>
      <c r="AR293" s="153"/>
      <c r="AS293" s="153"/>
    </row>
    <row r="294" spans="2:45" s="150" customFormat="1">
      <c r="B294" s="157"/>
      <c r="C294" s="153"/>
      <c r="D294" s="153"/>
      <c r="E294" s="153"/>
      <c r="F294" s="153"/>
      <c r="G294" s="153"/>
      <c r="H294" s="153"/>
      <c r="I294" s="153"/>
      <c r="J294" s="153"/>
      <c r="K294" s="153"/>
      <c r="L294" s="153"/>
      <c r="M294" s="153"/>
      <c r="N294" s="153"/>
      <c r="O294" s="153"/>
      <c r="Q294" s="296"/>
      <c r="R294" s="153"/>
      <c r="S294" s="153"/>
      <c r="T294" s="153"/>
      <c r="U294" s="153"/>
      <c r="V294" s="153"/>
      <c r="W294" s="153"/>
      <c r="X294" s="153"/>
      <c r="Y294" s="153"/>
      <c r="Z294" s="153"/>
      <c r="AA294" s="153"/>
      <c r="AB294" s="153"/>
      <c r="AC294" s="153"/>
      <c r="AD294" s="153"/>
      <c r="AF294" s="296"/>
      <c r="AG294" s="153"/>
      <c r="AH294" s="153"/>
      <c r="AI294" s="153"/>
      <c r="AJ294" s="153"/>
      <c r="AK294" s="153"/>
      <c r="AL294" s="153"/>
      <c r="AM294" s="153"/>
      <c r="AN294" s="153"/>
      <c r="AO294" s="153"/>
      <c r="AP294" s="153"/>
      <c r="AQ294" s="153"/>
      <c r="AR294" s="153"/>
      <c r="AS294" s="153"/>
    </row>
    <row r="295" spans="2:45" s="150" customFormat="1">
      <c r="B295" s="157"/>
      <c r="C295" s="153"/>
      <c r="D295" s="153"/>
      <c r="E295" s="153"/>
      <c r="F295" s="153"/>
      <c r="G295" s="153"/>
      <c r="H295" s="153"/>
      <c r="I295" s="153"/>
      <c r="J295" s="153"/>
      <c r="K295" s="153"/>
      <c r="L295" s="153"/>
      <c r="M295" s="153"/>
      <c r="N295" s="153"/>
      <c r="O295" s="153"/>
      <c r="Q295" s="296"/>
      <c r="R295" s="153"/>
      <c r="S295" s="153"/>
      <c r="T295" s="153"/>
      <c r="U295" s="153"/>
      <c r="V295" s="153"/>
      <c r="W295" s="153"/>
      <c r="X295" s="153"/>
      <c r="Y295" s="153"/>
      <c r="Z295" s="153"/>
      <c r="AA295" s="153"/>
      <c r="AB295" s="153"/>
      <c r="AC295" s="153"/>
      <c r="AD295" s="153"/>
      <c r="AF295" s="296"/>
      <c r="AG295" s="153"/>
      <c r="AH295" s="153"/>
      <c r="AI295" s="153"/>
      <c r="AJ295" s="153"/>
      <c r="AK295" s="153"/>
      <c r="AL295" s="153"/>
      <c r="AM295" s="153"/>
      <c r="AN295" s="153"/>
      <c r="AO295" s="153"/>
      <c r="AP295" s="153"/>
      <c r="AQ295" s="153"/>
      <c r="AR295" s="153"/>
      <c r="AS295" s="153"/>
    </row>
    <row r="296" spans="2:45" s="150" customFormat="1">
      <c r="B296" s="157"/>
      <c r="C296" s="153"/>
      <c r="D296" s="153"/>
      <c r="E296" s="153"/>
      <c r="F296" s="153"/>
      <c r="G296" s="153"/>
      <c r="H296" s="153"/>
      <c r="I296" s="153"/>
      <c r="J296" s="153"/>
      <c r="K296" s="153"/>
      <c r="L296" s="153"/>
      <c r="M296" s="153"/>
      <c r="N296" s="153"/>
      <c r="O296" s="153"/>
      <c r="Q296" s="296"/>
      <c r="R296" s="153"/>
      <c r="S296" s="153"/>
      <c r="T296" s="153"/>
      <c r="U296" s="153"/>
      <c r="V296" s="153"/>
      <c r="W296" s="153"/>
      <c r="X296" s="153"/>
      <c r="Y296" s="153"/>
      <c r="Z296" s="153"/>
      <c r="AA296" s="153"/>
      <c r="AB296" s="153"/>
      <c r="AC296" s="153"/>
      <c r="AD296" s="153"/>
      <c r="AF296" s="296"/>
      <c r="AG296" s="153"/>
      <c r="AH296" s="153"/>
      <c r="AI296" s="153"/>
      <c r="AJ296" s="153"/>
      <c r="AK296" s="153"/>
      <c r="AL296" s="153"/>
      <c r="AM296" s="153"/>
      <c r="AN296" s="153"/>
      <c r="AO296" s="153"/>
      <c r="AP296" s="153"/>
      <c r="AQ296" s="153"/>
      <c r="AR296" s="153"/>
      <c r="AS296" s="153"/>
    </row>
    <row r="297" spans="2:45" s="150" customFormat="1">
      <c r="B297" s="157"/>
      <c r="C297" s="153"/>
      <c r="D297" s="153"/>
      <c r="E297" s="153"/>
      <c r="F297" s="153"/>
      <c r="G297" s="153"/>
      <c r="H297" s="153"/>
      <c r="I297" s="153"/>
      <c r="J297" s="153"/>
      <c r="K297" s="153"/>
      <c r="L297" s="153"/>
      <c r="M297" s="153"/>
      <c r="N297" s="153"/>
      <c r="O297" s="153"/>
      <c r="Q297" s="296"/>
      <c r="R297" s="153"/>
      <c r="S297" s="153"/>
      <c r="T297" s="153"/>
      <c r="U297" s="153"/>
      <c r="V297" s="153"/>
      <c r="W297" s="153"/>
      <c r="X297" s="153"/>
      <c r="Y297" s="153"/>
      <c r="Z297" s="153"/>
      <c r="AA297" s="153"/>
      <c r="AB297" s="153"/>
      <c r="AC297" s="153"/>
      <c r="AD297" s="153"/>
      <c r="AF297" s="296"/>
      <c r="AG297" s="153"/>
      <c r="AH297" s="153"/>
      <c r="AI297" s="153"/>
      <c r="AJ297" s="153"/>
      <c r="AK297" s="153"/>
      <c r="AL297" s="153"/>
      <c r="AM297" s="153"/>
      <c r="AN297" s="153"/>
      <c r="AO297" s="153"/>
      <c r="AP297" s="153"/>
      <c r="AQ297" s="153"/>
      <c r="AR297" s="153"/>
      <c r="AS297" s="153"/>
    </row>
    <row r="298" spans="2:45" s="150" customFormat="1">
      <c r="B298" s="157"/>
      <c r="C298" s="153"/>
      <c r="D298" s="153"/>
      <c r="E298" s="153"/>
      <c r="F298" s="153"/>
      <c r="G298" s="153"/>
      <c r="H298" s="153"/>
      <c r="I298" s="153"/>
      <c r="J298" s="153"/>
      <c r="K298" s="153"/>
      <c r="L298" s="153"/>
      <c r="M298" s="153"/>
      <c r="N298" s="153"/>
      <c r="O298" s="153"/>
      <c r="Q298" s="296"/>
      <c r="R298" s="153"/>
      <c r="S298" s="153"/>
      <c r="T298" s="153"/>
      <c r="U298" s="153"/>
      <c r="V298" s="153"/>
      <c r="W298" s="153"/>
      <c r="X298" s="153"/>
      <c r="Y298" s="153"/>
      <c r="Z298" s="153"/>
      <c r="AA298" s="153"/>
      <c r="AB298" s="153"/>
      <c r="AC298" s="153"/>
      <c r="AD298" s="153"/>
      <c r="AF298" s="296"/>
      <c r="AG298" s="153"/>
      <c r="AH298" s="153"/>
      <c r="AI298" s="153"/>
      <c r="AJ298" s="153"/>
      <c r="AK298" s="153"/>
      <c r="AL298" s="153"/>
      <c r="AM298" s="153"/>
      <c r="AN298" s="153"/>
      <c r="AO298" s="153"/>
      <c r="AP298" s="153"/>
      <c r="AQ298" s="153"/>
      <c r="AR298" s="153"/>
      <c r="AS298" s="153"/>
    </row>
    <row r="299" spans="2:45" s="150" customFormat="1">
      <c r="B299" s="157"/>
      <c r="C299" s="153"/>
      <c r="D299" s="153"/>
      <c r="E299" s="153"/>
      <c r="F299" s="153"/>
      <c r="G299" s="153"/>
      <c r="H299" s="153"/>
      <c r="I299" s="153"/>
      <c r="J299" s="153"/>
      <c r="K299" s="153"/>
      <c r="L299" s="153"/>
      <c r="M299" s="153"/>
      <c r="N299" s="153"/>
      <c r="O299" s="153"/>
      <c r="Q299" s="296"/>
      <c r="R299" s="153"/>
      <c r="S299" s="153"/>
      <c r="T299" s="153"/>
      <c r="U299" s="153"/>
      <c r="V299" s="153"/>
      <c r="W299" s="153"/>
      <c r="X299" s="153"/>
      <c r="Y299" s="153"/>
      <c r="Z299" s="153"/>
      <c r="AA299" s="153"/>
      <c r="AB299" s="153"/>
      <c r="AC299" s="153"/>
      <c r="AD299" s="153"/>
      <c r="AF299" s="296"/>
      <c r="AG299" s="153"/>
      <c r="AH299" s="153"/>
      <c r="AI299" s="153"/>
      <c r="AJ299" s="153"/>
      <c r="AK299" s="153"/>
      <c r="AL299" s="153"/>
      <c r="AM299" s="153"/>
      <c r="AN299" s="153"/>
      <c r="AO299" s="153"/>
      <c r="AP299" s="153"/>
      <c r="AQ299" s="153"/>
      <c r="AR299" s="153"/>
      <c r="AS299" s="153"/>
    </row>
    <row r="300" spans="2:45" s="150" customFormat="1">
      <c r="B300" s="157"/>
      <c r="C300" s="153"/>
      <c r="D300" s="153"/>
      <c r="E300" s="153"/>
      <c r="F300" s="153"/>
      <c r="G300" s="153"/>
      <c r="H300" s="153"/>
      <c r="I300" s="153"/>
      <c r="J300" s="153"/>
      <c r="K300" s="153"/>
      <c r="L300" s="153"/>
      <c r="M300" s="153"/>
      <c r="N300" s="153"/>
      <c r="O300" s="153"/>
      <c r="Q300" s="296"/>
      <c r="R300" s="153"/>
      <c r="S300" s="153"/>
      <c r="T300" s="153"/>
      <c r="U300" s="153"/>
      <c r="V300" s="153"/>
      <c r="W300" s="153"/>
      <c r="X300" s="153"/>
      <c r="Y300" s="153"/>
      <c r="Z300" s="153"/>
      <c r="AA300" s="153"/>
      <c r="AB300" s="153"/>
      <c r="AC300" s="153"/>
      <c r="AD300" s="153"/>
      <c r="AF300" s="296"/>
      <c r="AG300" s="153"/>
      <c r="AH300" s="153"/>
      <c r="AI300" s="153"/>
      <c r="AJ300" s="153"/>
      <c r="AK300" s="153"/>
      <c r="AL300" s="153"/>
      <c r="AM300" s="153"/>
      <c r="AN300" s="153"/>
      <c r="AO300" s="153"/>
      <c r="AP300" s="153"/>
      <c r="AQ300" s="153"/>
      <c r="AR300" s="153"/>
      <c r="AS300" s="153"/>
    </row>
    <row r="301" spans="2:45" s="150" customFormat="1">
      <c r="B301" s="157"/>
      <c r="C301" s="153"/>
      <c r="D301" s="153"/>
      <c r="E301" s="153"/>
      <c r="F301" s="153"/>
      <c r="G301" s="153"/>
      <c r="H301" s="153"/>
      <c r="I301" s="153"/>
      <c r="J301" s="153"/>
      <c r="K301" s="153"/>
      <c r="L301" s="153"/>
      <c r="M301" s="153"/>
      <c r="N301" s="153"/>
      <c r="O301" s="153"/>
      <c r="Q301" s="296"/>
      <c r="R301" s="153"/>
      <c r="S301" s="153"/>
      <c r="T301" s="153"/>
      <c r="U301" s="153"/>
      <c r="V301" s="153"/>
      <c r="W301" s="153"/>
      <c r="X301" s="153"/>
      <c r="Y301" s="153"/>
      <c r="Z301" s="153"/>
      <c r="AA301" s="153"/>
      <c r="AB301" s="153"/>
      <c r="AC301" s="153"/>
      <c r="AD301" s="153"/>
      <c r="AF301" s="296"/>
      <c r="AG301" s="153"/>
      <c r="AH301" s="153"/>
      <c r="AI301" s="153"/>
      <c r="AJ301" s="153"/>
      <c r="AK301" s="153"/>
      <c r="AL301" s="153"/>
      <c r="AM301" s="153"/>
      <c r="AN301" s="153"/>
      <c r="AO301" s="153"/>
      <c r="AP301" s="153"/>
      <c r="AQ301" s="153"/>
      <c r="AR301" s="153"/>
      <c r="AS301" s="153"/>
    </row>
    <row r="302" spans="2:45" s="150" customFormat="1">
      <c r="B302" s="157"/>
      <c r="C302" s="153"/>
      <c r="D302" s="153"/>
      <c r="E302" s="153"/>
      <c r="F302" s="153"/>
      <c r="G302" s="153"/>
      <c r="H302" s="153"/>
      <c r="I302" s="153"/>
      <c r="J302" s="153"/>
      <c r="K302" s="153"/>
      <c r="L302" s="153"/>
      <c r="M302" s="153"/>
      <c r="N302" s="153"/>
      <c r="O302" s="153"/>
      <c r="Q302" s="296"/>
      <c r="R302" s="153"/>
      <c r="S302" s="153"/>
      <c r="T302" s="153"/>
      <c r="U302" s="153"/>
      <c r="V302" s="153"/>
      <c r="W302" s="153"/>
      <c r="X302" s="153"/>
      <c r="Y302" s="153"/>
      <c r="Z302" s="153"/>
      <c r="AA302" s="153"/>
      <c r="AB302" s="153"/>
      <c r="AC302" s="153"/>
      <c r="AD302" s="153"/>
      <c r="AF302" s="296"/>
      <c r="AG302" s="153"/>
      <c r="AH302" s="153"/>
      <c r="AI302" s="153"/>
      <c r="AJ302" s="153"/>
      <c r="AK302" s="153"/>
      <c r="AL302" s="153"/>
      <c r="AM302" s="153"/>
      <c r="AN302" s="153"/>
      <c r="AO302" s="153"/>
      <c r="AP302" s="153"/>
      <c r="AQ302" s="153"/>
      <c r="AR302" s="153"/>
      <c r="AS302" s="153"/>
    </row>
    <row r="303" spans="2:45" s="150" customFormat="1">
      <c r="B303" s="157"/>
      <c r="C303" s="153"/>
      <c r="D303" s="153"/>
      <c r="E303" s="153"/>
      <c r="F303" s="153"/>
      <c r="G303" s="153"/>
      <c r="H303" s="153"/>
      <c r="I303" s="153"/>
      <c r="J303" s="153"/>
      <c r="K303" s="153"/>
      <c r="L303" s="153"/>
      <c r="M303" s="153"/>
      <c r="N303" s="153"/>
      <c r="O303" s="153"/>
      <c r="Q303" s="296"/>
      <c r="R303" s="153"/>
      <c r="S303" s="153"/>
      <c r="T303" s="153"/>
      <c r="U303" s="153"/>
      <c r="V303" s="153"/>
      <c r="W303" s="153"/>
      <c r="X303" s="153"/>
      <c r="Y303" s="153"/>
      <c r="Z303" s="153"/>
      <c r="AA303" s="153"/>
      <c r="AB303" s="153"/>
      <c r="AC303" s="153"/>
      <c r="AD303" s="153"/>
      <c r="AF303" s="296"/>
      <c r="AG303" s="153"/>
      <c r="AH303" s="153"/>
      <c r="AI303" s="153"/>
      <c r="AJ303" s="153"/>
      <c r="AK303" s="153"/>
      <c r="AL303" s="153"/>
      <c r="AM303" s="153"/>
      <c r="AN303" s="153"/>
      <c r="AO303" s="153"/>
      <c r="AP303" s="153"/>
      <c r="AQ303" s="153"/>
      <c r="AR303" s="153"/>
      <c r="AS303" s="153"/>
    </row>
    <row r="304" spans="2:45" s="150" customFormat="1">
      <c r="B304" s="157"/>
      <c r="C304" s="153"/>
      <c r="D304" s="153"/>
      <c r="E304" s="153"/>
      <c r="F304" s="153"/>
      <c r="G304" s="153"/>
      <c r="H304" s="153"/>
      <c r="I304" s="153"/>
      <c r="J304" s="153"/>
      <c r="K304" s="153"/>
      <c r="L304" s="153"/>
      <c r="M304" s="153"/>
      <c r="N304" s="153"/>
      <c r="O304" s="153"/>
      <c r="Q304" s="296"/>
      <c r="R304" s="153"/>
      <c r="S304" s="153"/>
      <c r="T304" s="153"/>
      <c r="U304" s="153"/>
      <c r="V304" s="153"/>
      <c r="W304" s="153"/>
      <c r="X304" s="153"/>
      <c r="Y304" s="153"/>
      <c r="Z304" s="153"/>
      <c r="AA304" s="153"/>
      <c r="AB304" s="153"/>
      <c r="AC304" s="153"/>
      <c r="AD304" s="153"/>
      <c r="AF304" s="296"/>
      <c r="AG304" s="153"/>
      <c r="AH304" s="153"/>
      <c r="AI304" s="153"/>
      <c r="AJ304" s="153"/>
      <c r="AK304" s="153"/>
      <c r="AL304" s="153"/>
      <c r="AM304" s="153"/>
      <c r="AN304" s="153"/>
      <c r="AO304" s="153"/>
      <c r="AP304" s="153"/>
      <c r="AQ304" s="153"/>
      <c r="AR304" s="153"/>
      <c r="AS304" s="153"/>
    </row>
    <row r="305" spans="2:45" s="150" customFormat="1">
      <c r="B305" s="157"/>
      <c r="C305" s="153"/>
      <c r="D305" s="153"/>
      <c r="E305" s="153"/>
      <c r="F305" s="153"/>
      <c r="G305" s="153"/>
      <c r="H305" s="153"/>
      <c r="I305" s="153"/>
      <c r="J305" s="153"/>
      <c r="K305" s="153"/>
      <c r="L305" s="153"/>
      <c r="M305" s="153"/>
      <c r="N305" s="153"/>
      <c r="O305" s="153"/>
      <c r="Q305" s="296"/>
      <c r="R305" s="153"/>
      <c r="S305" s="153"/>
      <c r="T305" s="153"/>
      <c r="U305" s="153"/>
      <c r="V305" s="153"/>
      <c r="W305" s="153"/>
      <c r="X305" s="153"/>
      <c r="Y305" s="153"/>
      <c r="Z305" s="153"/>
      <c r="AA305" s="153"/>
      <c r="AB305" s="153"/>
      <c r="AC305" s="153"/>
      <c r="AD305" s="153"/>
      <c r="AF305" s="296"/>
      <c r="AG305" s="153"/>
      <c r="AH305" s="153"/>
      <c r="AI305" s="153"/>
      <c r="AJ305" s="153"/>
      <c r="AK305" s="153"/>
      <c r="AL305" s="153"/>
      <c r="AM305" s="153"/>
      <c r="AN305" s="153"/>
      <c r="AO305" s="153"/>
      <c r="AP305" s="153"/>
      <c r="AQ305" s="153"/>
      <c r="AR305" s="153"/>
      <c r="AS305" s="153"/>
    </row>
    <row r="306" spans="2:45" s="150" customFormat="1">
      <c r="B306" s="157"/>
      <c r="C306" s="153"/>
      <c r="D306" s="153"/>
      <c r="E306" s="153"/>
      <c r="F306" s="153"/>
      <c r="G306" s="153"/>
      <c r="H306" s="153"/>
      <c r="I306" s="153"/>
      <c r="J306" s="153"/>
      <c r="K306" s="153"/>
      <c r="L306" s="153"/>
      <c r="M306" s="153"/>
      <c r="N306" s="153"/>
      <c r="O306" s="153"/>
      <c r="Q306" s="296"/>
      <c r="R306" s="153"/>
      <c r="S306" s="153"/>
      <c r="T306" s="153"/>
      <c r="U306" s="153"/>
      <c r="V306" s="153"/>
      <c r="W306" s="153"/>
      <c r="X306" s="153"/>
      <c r="Y306" s="153"/>
      <c r="Z306" s="153"/>
      <c r="AA306" s="153"/>
      <c r="AB306" s="153"/>
      <c r="AC306" s="153"/>
      <c r="AD306" s="153"/>
      <c r="AF306" s="296"/>
      <c r="AG306" s="153"/>
      <c r="AH306" s="153"/>
      <c r="AI306" s="153"/>
      <c r="AJ306" s="153"/>
      <c r="AK306" s="153"/>
      <c r="AL306" s="153"/>
      <c r="AM306" s="153"/>
      <c r="AN306" s="153"/>
      <c r="AO306" s="153"/>
      <c r="AP306" s="153"/>
      <c r="AQ306" s="153"/>
      <c r="AR306" s="153"/>
      <c r="AS306" s="153"/>
    </row>
    <row r="307" spans="2:45" s="150" customFormat="1">
      <c r="B307" s="157"/>
      <c r="C307" s="153"/>
      <c r="D307" s="153"/>
      <c r="E307" s="153"/>
      <c r="F307" s="153"/>
      <c r="G307" s="153"/>
      <c r="H307" s="153"/>
      <c r="I307" s="153"/>
      <c r="J307" s="153"/>
      <c r="K307" s="153"/>
      <c r="L307" s="153"/>
      <c r="M307" s="153"/>
      <c r="N307" s="153"/>
      <c r="O307" s="153"/>
      <c r="Q307" s="296"/>
      <c r="R307" s="153"/>
      <c r="S307" s="153"/>
      <c r="T307" s="153"/>
      <c r="U307" s="153"/>
      <c r="V307" s="153"/>
      <c r="W307" s="153"/>
      <c r="X307" s="153"/>
      <c r="Y307" s="153"/>
      <c r="Z307" s="153"/>
      <c r="AA307" s="153"/>
      <c r="AB307" s="153"/>
      <c r="AC307" s="153"/>
      <c r="AD307" s="153"/>
      <c r="AF307" s="296"/>
      <c r="AG307" s="153"/>
      <c r="AH307" s="153"/>
      <c r="AI307" s="153"/>
      <c r="AJ307" s="153"/>
      <c r="AK307" s="153"/>
      <c r="AL307" s="153"/>
      <c r="AM307" s="153"/>
      <c r="AN307" s="153"/>
      <c r="AO307" s="153"/>
      <c r="AP307" s="153"/>
      <c r="AQ307" s="153"/>
      <c r="AR307" s="153"/>
      <c r="AS307" s="153"/>
    </row>
    <row r="308" spans="2:45" s="150" customFormat="1">
      <c r="B308" s="157"/>
      <c r="C308" s="153"/>
      <c r="D308" s="153"/>
      <c r="E308" s="153"/>
      <c r="F308" s="153"/>
      <c r="G308" s="153"/>
      <c r="H308" s="153"/>
      <c r="I308" s="153"/>
      <c r="J308" s="153"/>
      <c r="K308" s="153"/>
      <c r="L308" s="153"/>
      <c r="M308" s="153"/>
      <c r="N308" s="153"/>
      <c r="O308" s="153"/>
      <c r="Q308" s="296"/>
      <c r="R308" s="153"/>
      <c r="S308" s="153"/>
      <c r="T308" s="153"/>
      <c r="U308" s="153"/>
      <c r="V308" s="153"/>
      <c r="W308" s="153"/>
      <c r="X308" s="153"/>
      <c r="Y308" s="153"/>
      <c r="Z308" s="153"/>
      <c r="AA308" s="153"/>
      <c r="AB308" s="153"/>
      <c r="AC308" s="153"/>
      <c r="AD308" s="153"/>
      <c r="AF308" s="296"/>
      <c r="AG308" s="153"/>
      <c r="AH308" s="153"/>
      <c r="AI308" s="153"/>
      <c r="AJ308" s="153"/>
      <c r="AK308" s="153"/>
      <c r="AL308" s="153"/>
      <c r="AM308" s="153"/>
      <c r="AN308" s="153"/>
      <c r="AO308" s="153"/>
      <c r="AP308" s="153"/>
      <c r="AQ308" s="153"/>
      <c r="AR308" s="153"/>
      <c r="AS308" s="153"/>
    </row>
    <row r="309" spans="2:45" s="150" customFormat="1">
      <c r="B309" s="157"/>
      <c r="C309" s="153"/>
      <c r="D309" s="153"/>
      <c r="E309" s="153"/>
      <c r="F309" s="153"/>
      <c r="G309" s="153"/>
      <c r="H309" s="153"/>
      <c r="I309" s="153"/>
      <c r="J309" s="153"/>
      <c r="K309" s="153"/>
      <c r="L309" s="153"/>
      <c r="M309" s="153"/>
      <c r="N309" s="153"/>
      <c r="O309" s="153"/>
      <c r="Q309" s="296"/>
      <c r="R309" s="153"/>
      <c r="S309" s="153"/>
      <c r="T309" s="153"/>
      <c r="U309" s="153"/>
      <c r="V309" s="153"/>
      <c r="W309" s="153"/>
      <c r="X309" s="153"/>
      <c r="Y309" s="153"/>
      <c r="Z309" s="153"/>
      <c r="AA309" s="153"/>
      <c r="AB309" s="153"/>
      <c r="AC309" s="153"/>
      <c r="AD309" s="153"/>
      <c r="AF309" s="296"/>
      <c r="AG309" s="153"/>
      <c r="AH309" s="153"/>
      <c r="AI309" s="153"/>
      <c r="AJ309" s="153"/>
      <c r="AK309" s="153"/>
      <c r="AL309" s="153"/>
      <c r="AM309" s="153"/>
      <c r="AN309" s="153"/>
      <c r="AO309" s="153"/>
      <c r="AP309" s="153"/>
      <c r="AQ309" s="153"/>
      <c r="AR309" s="153"/>
      <c r="AS309" s="153"/>
    </row>
    <row r="310" spans="2:45" s="150" customFormat="1">
      <c r="B310" s="157"/>
      <c r="C310" s="153"/>
      <c r="D310" s="153"/>
      <c r="E310" s="153"/>
      <c r="F310" s="153"/>
      <c r="G310" s="153"/>
      <c r="H310" s="153"/>
      <c r="I310" s="153"/>
      <c r="J310" s="153"/>
      <c r="K310" s="153"/>
      <c r="L310" s="153"/>
      <c r="M310" s="153"/>
      <c r="N310" s="153"/>
      <c r="O310" s="153"/>
      <c r="Q310" s="296"/>
      <c r="R310" s="153"/>
      <c r="S310" s="153"/>
      <c r="T310" s="153"/>
      <c r="U310" s="153"/>
      <c r="V310" s="153"/>
      <c r="W310" s="153"/>
      <c r="X310" s="153"/>
      <c r="Y310" s="153"/>
      <c r="Z310" s="153"/>
      <c r="AA310" s="153"/>
      <c r="AB310" s="153"/>
      <c r="AC310" s="153"/>
      <c r="AD310" s="153"/>
      <c r="AF310" s="296"/>
      <c r="AG310" s="153"/>
      <c r="AH310" s="153"/>
      <c r="AI310" s="153"/>
      <c r="AJ310" s="153"/>
      <c r="AK310" s="153"/>
      <c r="AL310" s="153"/>
      <c r="AM310" s="153"/>
      <c r="AN310" s="153"/>
      <c r="AO310" s="153"/>
      <c r="AP310" s="153"/>
      <c r="AQ310" s="153"/>
      <c r="AR310" s="153"/>
      <c r="AS310" s="153"/>
    </row>
    <row r="311" spans="2:45" s="150" customFormat="1">
      <c r="B311" s="157"/>
      <c r="C311" s="153"/>
      <c r="D311" s="153"/>
      <c r="E311" s="153"/>
      <c r="F311" s="153"/>
      <c r="G311" s="153"/>
      <c r="H311" s="153"/>
      <c r="I311" s="153"/>
      <c r="J311" s="153"/>
      <c r="K311" s="153"/>
      <c r="L311" s="153"/>
      <c r="M311" s="153"/>
      <c r="N311" s="153"/>
      <c r="O311" s="153"/>
      <c r="Q311" s="296"/>
      <c r="R311" s="153"/>
      <c r="S311" s="153"/>
      <c r="T311" s="153"/>
      <c r="U311" s="153"/>
      <c r="V311" s="153"/>
      <c r="W311" s="153"/>
      <c r="X311" s="153"/>
      <c r="Y311" s="153"/>
      <c r="Z311" s="153"/>
      <c r="AA311" s="153"/>
      <c r="AB311" s="153"/>
      <c r="AC311" s="153"/>
      <c r="AD311" s="153"/>
      <c r="AF311" s="296"/>
      <c r="AG311" s="153"/>
      <c r="AH311" s="153"/>
      <c r="AI311" s="153"/>
      <c r="AJ311" s="153"/>
      <c r="AK311" s="153"/>
      <c r="AL311" s="153"/>
      <c r="AM311" s="153"/>
      <c r="AN311" s="153"/>
      <c r="AO311" s="153"/>
      <c r="AP311" s="153"/>
      <c r="AQ311" s="153"/>
      <c r="AR311" s="153"/>
      <c r="AS311" s="153"/>
    </row>
    <row r="312" spans="2:45" s="150" customFormat="1">
      <c r="B312" s="157"/>
      <c r="C312" s="153"/>
      <c r="D312" s="153"/>
      <c r="E312" s="153"/>
      <c r="F312" s="153"/>
      <c r="G312" s="153"/>
      <c r="H312" s="153"/>
      <c r="I312" s="153"/>
      <c r="J312" s="153"/>
      <c r="K312" s="153"/>
      <c r="L312" s="153"/>
      <c r="M312" s="153"/>
      <c r="N312" s="153"/>
      <c r="O312" s="153"/>
      <c r="Q312" s="296"/>
      <c r="R312" s="153"/>
      <c r="S312" s="153"/>
      <c r="T312" s="153"/>
      <c r="U312" s="153"/>
      <c r="V312" s="153"/>
      <c r="W312" s="153"/>
      <c r="X312" s="153"/>
      <c r="Y312" s="153"/>
      <c r="Z312" s="153"/>
      <c r="AA312" s="153"/>
      <c r="AB312" s="153"/>
      <c r="AC312" s="153"/>
      <c r="AD312" s="153"/>
      <c r="AF312" s="296"/>
      <c r="AG312" s="153"/>
      <c r="AH312" s="153"/>
      <c r="AI312" s="153"/>
      <c r="AJ312" s="153"/>
      <c r="AK312" s="153"/>
      <c r="AL312" s="153"/>
      <c r="AM312" s="153"/>
      <c r="AN312" s="153"/>
      <c r="AO312" s="153"/>
      <c r="AP312" s="153"/>
      <c r="AQ312" s="153"/>
      <c r="AR312" s="153"/>
      <c r="AS312" s="153"/>
    </row>
    <row r="313" spans="2:45" s="150" customFormat="1">
      <c r="B313" s="157"/>
      <c r="C313" s="153"/>
      <c r="D313" s="153"/>
      <c r="E313" s="153"/>
      <c r="F313" s="153"/>
      <c r="G313" s="153"/>
      <c r="H313" s="153"/>
      <c r="I313" s="153"/>
      <c r="J313" s="153"/>
      <c r="K313" s="153"/>
      <c r="L313" s="153"/>
      <c r="M313" s="153"/>
      <c r="N313" s="153"/>
      <c r="O313" s="153"/>
      <c r="Q313" s="296"/>
      <c r="R313" s="153"/>
      <c r="S313" s="153"/>
      <c r="T313" s="153"/>
      <c r="U313" s="153"/>
      <c r="V313" s="153"/>
      <c r="W313" s="153"/>
      <c r="X313" s="153"/>
      <c r="Y313" s="153"/>
      <c r="Z313" s="153"/>
      <c r="AA313" s="153"/>
      <c r="AB313" s="153"/>
      <c r="AC313" s="153"/>
      <c r="AD313" s="153"/>
      <c r="AF313" s="296"/>
      <c r="AG313" s="153"/>
      <c r="AH313" s="153"/>
      <c r="AI313" s="153"/>
      <c r="AJ313" s="153"/>
      <c r="AK313" s="153"/>
      <c r="AL313" s="153"/>
      <c r="AM313" s="153"/>
      <c r="AN313" s="153"/>
      <c r="AO313" s="153"/>
      <c r="AP313" s="153"/>
      <c r="AQ313" s="153"/>
      <c r="AR313" s="153"/>
      <c r="AS313" s="153"/>
    </row>
    <row r="314" spans="2:45" s="150" customFormat="1">
      <c r="B314" s="157"/>
      <c r="C314" s="153"/>
      <c r="D314" s="153"/>
      <c r="E314" s="153"/>
      <c r="F314" s="153"/>
      <c r="G314" s="153"/>
      <c r="H314" s="153"/>
      <c r="I314" s="153"/>
      <c r="J314" s="153"/>
      <c r="K314" s="153"/>
      <c r="L314" s="153"/>
      <c r="M314" s="153"/>
      <c r="N314" s="153"/>
      <c r="O314" s="153"/>
      <c r="Q314" s="296"/>
      <c r="R314" s="153"/>
      <c r="S314" s="153"/>
      <c r="T314" s="153"/>
      <c r="U314" s="153"/>
      <c r="V314" s="153"/>
      <c r="W314" s="153"/>
      <c r="X314" s="153"/>
      <c r="Y314" s="153"/>
      <c r="Z314" s="153"/>
      <c r="AA314" s="153"/>
      <c r="AB314" s="153"/>
      <c r="AC314" s="153"/>
      <c r="AD314" s="153"/>
      <c r="AF314" s="296"/>
      <c r="AG314" s="153"/>
      <c r="AH314" s="153"/>
      <c r="AI314" s="153"/>
      <c r="AJ314" s="153"/>
      <c r="AK314" s="153"/>
      <c r="AL314" s="153"/>
      <c r="AM314" s="153"/>
      <c r="AN314" s="153"/>
      <c r="AO314" s="153"/>
      <c r="AP314" s="153"/>
      <c r="AQ314" s="153"/>
      <c r="AR314" s="153"/>
      <c r="AS314" s="153"/>
    </row>
    <row r="315" spans="2:45" s="150" customFormat="1">
      <c r="B315" s="157"/>
      <c r="C315" s="153"/>
      <c r="D315" s="153"/>
      <c r="E315" s="153"/>
      <c r="F315" s="153"/>
      <c r="G315" s="153"/>
      <c r="H315" s="153"/>
      <c r="I315" s="153"/>
      <c r="J315" s="153"/>
      <c r="K315" s="153"/>
      <c r="L315" s="153"/>
      <c r="M315" s="153"/>
      <c r="N315" s="153"/>
      <c r="O315" s="153"/>
      <c r="Q315" s="296"/>
      <c r="R315" s="153"/>
      <c r="S315" s="153"/>
      <c r="T315" s="153"/>
      <c r="U315" s="153"/>
      <c r="V315" s="153"/>
      <c r="W315" s="153"/>
      <c r="X315" s="153"/>
      <c r="Y315" s="153"/>
      <c r="Z315" s="153"/>
      <c r="AA315" s="153"/>
      <c r="AB315" s="153"/>
      <c r="AC315" s="153"/>
      <c r="AD315" s="153"/>
      <c r="AF315" s="296"/>
      <c r="AG315" s="153"/>
      <c r="AH315" s="153"/>
      <c r="AI315" s="153"/>
      <c r="AJ315" s="153"/>
      <c r="AK315" s="153"/>
      <c r="AL315" s="153"/>
      <c r="AM315" s="153"/>
      <c r="AN315" s="153"/>
      <c r="AO315" s="153"/>
      <c r="AP315" s="153"/>
      <c r="AQ315" s="153"/>
      <c r="AR315" s="153"/>
      <c r="AS315" s="153"/>
    </row>
    <row r="316" spans="2:45" s="150" customFormat="1">
      <c r="B316" s="157"/>
      <c r="C316" s="153"/>
      <c r="D316" s="153"/>
      <c r="E316" s="153"/>
      <c r="F316" s="153"/>
      <c r="G316" s="153"/>
      <c r="H316" s="153"/>
      <c r="I316" s="153"/>
      <c r="J316" s="153"/>
      <c r="K316" s="153"/>
      <c r="L316" s="153"/>
      <c r="M316" s="153"/>
      <c r="N316" s="153"/>
      <c r="O316" s="153"/>
      <c r="Q316" s="296"/>
      <c r="R316" s="153"/>
      <c r="S316" s="153"/>
      <c r="T316" s="153"/>
      <c r="U316" s="153"/>
      <c r="V316" s="153"/>
      <c r="W316" s="153"/>
      <c r="X316" s="153"/>
      <c r="Y316" s="153"/>
      <c r="Z316" s="153"/>
      <c r="AA316" s="153"/>
      <c r="AB316" s="153"/>
      <c r="AC316" s="153"/>
      <c r="AD316" s="153"/>
      <c r="AF316" s="296"/>
      <c r="AG316" s="153"/>
      <c r="AH316" s="153"/>
      <c r="AI316" s="153"/>
      <c r="AJ316" s="153"/>
      <c r="AK316" s="153"/>
      <c r="AL316" s="153"/>
      <c r="AM316" s="153"/>
      <c r="AN316" s="153"/>
      <c r="AO316" s="153"/>
      <c r="AP316" s="153"/>
      <c r="AQ316" s="153"/>
      <c r="AR316" s="153"/>
      <c r="AS316" s="153"/>
    </row>
    <row r="317" spans="2:45" s="150" customFormat="1">
      <c r="B317" s="157"/>
      <c r="C317" s="153"/>
      <c r="D317" s="153"/>
      <c r="E317" s="153"/>
      <c r="F317" s="153"/>
      <c r="G317" s="153"/>
      <c r="H317" s="153"/>
      <c r="I317" s="153"/>
      <c r="J317" s="153"/>
      <c r="K317" s="153"/>
      <c r="L317" s="153"/>
      <c r="M317" s="153"/>
      <c r="N317" s="153"/>
      <c r="O317" s="153"/>
      <c r="Q317" s="296"/>
      <c r="R317" s="153"/>
      <c r="S317" s="153"/>
      <c r="T317" s="153"/>
      <c r="U317" s="153"/>
      <c r="V317" s="153"/>
      <c r="W317" s="153"/>
      <c r="X317" s="153"/>
      <c r="Y317" s="153"/>
      <c r="Z317" s="153"/>
      <c r="AA317" s="153"/>
      <c r="AB317" s="153"/>
      <c r="AC317" s="153"/>
      <c r="AD317" s="153"/>
      <c r="AF317" s="296"/>
      <c r="AG317" s="153"/>
      <c r="AH317" s="153"/>
      <c r="AI317" s="153"/>
      <c r="AJ317" s="153"/>
      <c r="AK317" s="153"/>
      <c r="AL317" s="153"/>
      <c r="AM317" s="153"/>
      <c r="AN317" s="153"/>
      <c r="AO317" s="153"/>
      <c r="AP317" s="153"/>
      <c r="AQ317" s="153"/>
      <c r="AR317" s="153"/>
      <c r="AS317" s="153"/>
    </row>
    <row r="318" spans="2:45" s="150" customFormat="1">
      <c r="B318" s="157"/>
      <c r="C318" s="153"/>
      <c r="D318" s="153"/>
      <c r="E318" s="153"/>
      <c r="F318" s="153"/>
      <c r="G318" s="153"/>
      <c r="H318" s="153"/>
      <c r="I318" s="153"/>
      <c r="J318" s="153"/>
      <c r="K318" s="153"/>
      <c r="L318" s="153"/>
      <c r="M318" s="153"/>
      <c r="N318" s="153"/>
      <c r="O318" s="153"/>
      <c r="Q318" s="296"/>
      <c r="R318" s="153"/>
      <c r="S318" s="153"/>
      <c r="T318" s="153"/>
      <c r="U318" s="153"/>
      <c r="V318" s="153"/>
      <c r="W318" s="153"/>
      <c r="X318" s="153"/>
      <c r="Y318" s="153"/>
      <c r="Z318" s="153"/>
      <c r="AA318" s="153"/>
      <c r="AB318" s="153"/>
      <c r="AC318" s="153"/>
      <c r="AD318" s="153"/>
      <c r="AF318" s="296"/>
      <c r="AG318" s="153"/>
      <c r="AH318" s="153"/>
      <c r="AI318" s="153"/>
      <c r="AJ318" s="153"/>
      <c r="AK318" s="153"/>
      <c r="AL318" s="153"/>
      <c r="AM318" s="153"/>
      <c r="AN318" s="153"/>
      <c r="AO318" s="153"/>
      <c r="AP318" s="153"/>
      <c r="AQ318" s="153"/>
      <c r="AR318" s="153"/>
      <c r="AS318" s="153"/>
    </row>
    <row r="319" spans="2:45" s="150" customFormat="1">
      <c r="B319" s="157"/>
      <c r="C319" s="153"/>
      <c r="D319" s="153"/>
      <c r="E319" s="153"/>
      <c r="F319" s="153"/>
      <c r="G319" s="153"/>
      <c r="H319" s="153"/>
      <c r="I319" s="153"/>
      <c r="J319" s="153"/>
      <c r="K319" s="153"/>
      <c r="L319" s="153"/>
      <c r="M319" s="153"/>
      <c r="N319" s="153"/>
      <c r="O319" s="153"/>
      <c r="Q319" s="296"/>
      <c r="R319" s="153"/>
      <c r="S319" s="153"/>
      <c r="T319" s="153"/>
      <c r="U319" s="153"/>
      <c r="V319" s="153"/>
      <c r="W319" s="153"/>
      <c r="X319" s="153"/>
      <c r="Y319" s="153"/>
      <c r="Z319" s="153"/>
      <c r="AA319" s="153"/>
      <c r="AB319" s="153"/>
      <c r="AC319" s="153"/>
      <c r="AD319" s="153"/>
      <c r="AF319" s="296"/>
      <c r="AG319" s="153"/>
      <c r="AH319" s="153"/>
      <c r="AI319" s="153"/>
      <c r="AJ319" s="153"/>
      <c r="AK319" s="153"/>
      <c r="AL319" s="153"/>
      <c r="AM319" s="153"/>
      <c r="AN319" s="153"/>
      <c r="AO319" s="153"/>
      <c r="AP319" s="153"/>
      <c r="AQ319" s="153"/>
      <c r="AR319" s="153"/>
      <c r="AS319" s="153"/>
    </row>
    <row r="320" spans="2:45" s="150" customFormat="1">
      <c r="B320" s="157"/>
      <c r="C320" s="153"/>
      <c r="D320" s="153"/>
      <c r="E320" s="153"/>
      <c r="F320" s="153"/>
      <c r="G320" s="153"/>
      <c r="H320" s="153"/>
      <c r="I320" s="153"/>
      <c r="J320" s="153"/>
      <c r="K320" s="153"/>
      <c r="L320" s="153"/>
      <c r="M320" s="153"/>
      <c r="N320" s="153"/>
      <c r="O320" s="153"/>
      <c r="Q320" s="296"/>
      <c r="R320" s="153"/>
      <c r="S320" s="153"/>
      <c r="T320" s="153"/>
      <c r="U320" s="153"/>
      <c r="V320" s="153"/>
      <c r="W320" s="153"/>
      <c r="X320" s="153"/>
      <c r="Y320" s="153"/>
      <c r="Z320" s="153"/>
      <c r="AA320" s="153"/>
      <c r="AB320" s="153"/>
      <c r="AC320" s="153"/>
      <c r="AD320" s="153"/>
      <c r="AF320" s="296"/>
      <c r="AG320" s="153"/>
      <c r="AH320" s="153"/>
      <c r="AI320" s="153"/>
      <c r="AJ320" s="153"/>
      <c r="AK320" s="153"/>
      <c r="AL320" s="153"/>
      <c r="AM320" s="153"/>
      <c r="AN320" s="153"/>
      <c r="AO320" s="153"/>
      <c r="AP320" s="153"/>
      <c r="AQ320" s="153"/>
      <c r="AR320" s="153"/>
      <c r="AS320" s="153"/>
    </row>
    <row r="321" spans="2:45" s="150" customFormat="1">
      <c r="B321" s="157"/>
      <c r="C321" s="153"/>
      <c r="D321" s="153"/>
      <c r="E321" s="153"/>
      <c r="F321" s="153"/>
      <c r="G321" s="153"/>
      <c r="H321" s="153"/>
      <c r="I321" s="153"/>
      <c r="J321" s="153"/>
      <c r="K321" s="153"/>
      <c r="L321" s="153"/>
      <c r="M321" s="153"/>
      <c r="N321" s="153"/>
      <c r="O321" s="153"/>
      <c r="Q321" s="296"/>
      <c r="R321" s="153"/>
      <c r="S321" s="153"/>
      <c r="T321" s="153"/>
      <c r="U321" s="153"/>
      <c r="V321" s="153"/>
      <c r="W321" s="153"/>
      <c r="X321" s="153"/>
      <c r="Y321" s="153"/>
      <c r="Z321" s="153"/>
      <c r="AA321" s="153"/>
      <c r="AB321" s="153"/>
      <c r="AC321" s="153"/>
      <c r="AD321" s="153"/>
      <c r="AF321" s="296"/>
      <c r="AG321" s="153"/>
      <c r="AH321" s="153"/>
      <c r="AI321" s="153"/>
      <c r="AJ321" s="153"/>
      <c r="AK321" s="153"/>
      <c r="AL321" s="153"/>
      <c r="AM321" s="153"/>
      <c r="AN321" s="153"/>
      <c r="AO321" s="153"/>
      <c r="AP321" s="153"/>
      <c r="AQ321" s="153"/>
      <c r="AR321" s="153"/>
      <c r="AS321" s="153"/>
    </row>
    <row r="322" spans="2:45" s="150" customFormat="1">
      <c r="B322" s="157"/>
      <c r="C322" s="153"/>
      <c r="D322" s="153"/>
      <c r="E322" s="153"/>
      <c r="F322" s="153"/>
      <c r="G322" s="153"/>
      <c r="H322" s="153"/>
      <c r="I322" s="153"/>
      <c r="J322" s="153"/>
      <c r="K322" s="153"/>
      <c r="L322" s="153"/>
      <c r="M322" s="153"/>
      <c r="N322" s="153"/>
      <c r="O322" s="153"/>
      <c r="Q322" s="296"/>
      <c r="R322" s="153"/>
      <c r="S322" s="153"/>
      <c r="T322" s="153"/>
      <c r="U322" s="153"/>
      <c r="V322" s="153"/>
      <c r="W322" s="153"/>
      <c r="X322" s="153"/>
      <c r="Y322" s="153"/>
      <c r="Z322" s="153"/>
      <c r="AA322" s="153"/>
      <c r="AB322" s="153"/>
      <c r="AC322" s="153"/>
      <c r="AD322" s="153"/>
      <c r="AF322" s="296"/>
      <c r="AG322" s="153"/>
      <c r="AH322" s="153"/>
      <c r="AI322" s="153"/>
      <c r="AJ322" s="153"/>
      <c r="AK322" s="153"/>
      <c r="AL322" s="153"/>
      <c r="AM322" s="153"/>
      <c r="AN322" s="153"/>
      <c r="AO322" s="153"/>
      <c r="AP322" s="153"/>
      <c r="AQ322" s="153"/>
      <c r="AR322" s="153"/>
      <c r="AS322" s="153"/>
    </row>
    <row r="323" spans="2:45" s="150" customFormat="1">
      <c r="B323" s="157"/>
      <c r="C323" s="153"/>
      <c r="D323" s="153"/>
      <c r="E323" s="153"/>
      <c r="F323" s="153"/>
      <c r="G323" s="153"/>
      <c r="H323" s="153"/>
      <c r="I323" s="153"/>
      <c r="J323" s="153"/>
      <c r="K323" s="153"/>
      <c r="L323" s="153"/>
      <c r="M323" s="153"/>
      <c r="N323" s="153"/>
      <c r="O323" s="153"/>
      <c r="Q323" s="296"/>
      <c r="R323" s="153"/>
      <c r="S323" s="153"/>
      <c r="T323" s="153"/>
      <c r="U323" s="153"/>
      <c r="V323" s="153"/>
      <c r="W323" s="153"/>
      <c r="X323" s="153"/>
      <c r="Y323" s="153"/>
      <c r="Z323" s="153"/>
      <c r="AA323" s="153"/>
      <c r="AB323" s="153"/>
      <c r="AC323" s="153"/>
      <c r="AD323" s="153"/>
      <c r="AF323" s="296"/>
      <c r="AG323" s="153"/>
      <c r="AH323" s="153"/>
      <c r="AI323" s="153"/>
      <c r="AJ323" s="153"/>
      <c r="AK323" s="153"/>
      <c r="AL323" s="153"/>
      <c r="AM323" s="153"/>
      <c r="AN323" s="153"/>
      <c r="AO323" s="153"/>
      <c r="AP323" s="153"/>
      <c r="AQ323" s="153"/>
      <c r="AR323" s="153"/>
      <c r="AS323" s="153"/>
    </row>
    <row r="324" spans="2:45" s="150" customFormat="1">
      <c r="B324" s="157"/>
      <c r="C324" s="153"/>
      <c r="D324" s="153"/>
      <c r="E324" s="153"/>
      <c r="F324" s="153"/>
      <c r="G324" s="153"/>
      <c r="H324" s="153"/>
      <c r="I324" s="153"/>
      <c r="J324" s="153"/>
      <c r="K324" s="153"/>
      <c r="L324" s="153"/>
      <c r="M324" s="153"/>
      <c r="N324" s="153"/>
      <c r="O324" s="153"/>
      <c r="Q324" s="296"/>
      <c r="R324" s="153"/>
      <c r="S324" s="153"/>
      <c r="T324" s="153"/>
      <c r="U324" s="153"/>
      <c r="V324" s="153"/>
      <c r="W324" s="153"/>
      <c r="X324" s="153"/>
      <c r="Y324" s="153"/>
      <c r="Z324" s="153"/>
      <c r="AA324" s="153"/>
      <c r="AB324" s="153"/>
      <c r="AC324" s="153"/>
      <c r="AD324" s="153"/>
      <c r="AF324" s="296"/>
      <c r="AG324" s="153"/>
      <c r="AH324" s="153"/>
      <c r="AI324" s="153"/>
      <c r="AJ324" s="153"/>
      <c r="AK324" s="153"/>
      <c r="AL324" s="153"/>
      <c r="AM324" s="153"/>
      <c r="AN324" s="153"/>
      <c r="AO324" s="153"/>
      <c r="AP324" s="153"/>
      <c r="AQ324" s="153"/>
      <c r="AR324" s="153"/>
      <c r="AS324" s="153"/>
    </row>
    <row r="325" spans="2:45" s="150" customFormat="1">
      <c r="B325" s="157"/>
      <c r="C325" s="153"/>
      <c r="D325" s="153"/>
      <c r="E325" s="153"/>
      <c r="F325" s="153"/>
      <c r="G325" s="153"/>
      <c r="H325" s="153"/>
      <c r="I325" s="153"/>
      <c r="J325" s="153"/>
      <c r="K325" s="153"/>
      <c r="L325" s="153"/>
      <c r="M325" s="153"/>
      <c r="N325" s="153"/>
      <c r="O325" s="153"/>
      <c r="Q325" s="296"/>
      <c r="R325" s="153"/>
      <c r="S325" s="153"/>
      <c r="T325" s="153"/>
      <c r="U325" s="153"/>
      <c r="V325" s="153"/>
      <c r="W325" s="153"/>
      <c r="X325" s="153"/>
      <c r="Y325" s="153"/>
      <c r="Z325" s="153"/>
      <c r="AA325" s="153"/>
      <c r="AB325" s="153"/>
      <c r="AC325" s="153"/>
      <c r="AD325" s="153"/>
      <c r="AF325" s="296"/>
      <c r="AG325" s="153"/>
      <c r="AH325" s="153"/>
      <c r="AI325" s="153"/>
      <c r="AJ325" s="153"/>
      <c r="AK325" s="153"/>
      <c r="AL325" s="153"/>
      <c r="AM325" s="153"/>
      <c r="AN325" s="153"/>
      <c r="AO325" s="153"/>
      <c r="AP325" s="153"/>
      <c r="AQ325" s="153"/>
      <c r="AR325" s="153"/>
      <c r="AS325" s="153"/>
    </row>
    <row r="326" spans="2:45" s="150" customFormat="1">
      <c r="B326" s="157"/>
      <c r="C326" s="153"/>
      <c r="D326" s="153"/>
      <c r="E326" s="153"/>
      <c r="F326" s="153"/>
      <c r="G326" s="153"/>
      <c r="H326" s="153"/>
      <c r="I326" s="153"/>
      <c r="J326" s="153"/>
      <c r="K326" s="153"/>
      <c r="L326" s="153"/>
      <c r="M326" s="153"/>
      <c r="N326" s="153"/>
      <c r="O326" s="153"/>
      <c r="Q326" s="296"/>
      <c r="R326" s="153"/>
      <c r="S326" s="153"/>
      <c r="T326" s="153"/>
      <c r="U326" s="153"/>
      <c r="V326" s="153"/>
      <c r="W326" s="153"/>
      <c r="X326" s="153"/>
      <c r="Y326" s="153"/>
      <c r="Z326" s="153"/>
      <c r="AA326" s="153"/>
      <c r="AB326" s="153"/>
      <c r="AC326" s="153"/>
      <c r="AD326" s="153"/>
      <c r="AF326" s="296"/>
      <c r="AG326" s="153"/>
      <c r="AH326" s="153"/>
      <c r="AI326" s="153"/>
      <c r="AJ326" s="153"/>
      <c r="AK326" s="153"/>
      <c r="AL326" s="153"/>
      <c r="AM326" s="153"/>
      <c r="AN326" s="153"/>
      <c r="AO326" s="153"/>
      <c r="AP326" s="153"/>
      <c r="AQ326" s="153"/>
      <c r="AR326" s="153"/>
      <c r="AS326" s="153"/>
    </row>
    <row r="327" spans="2:45" s="150" customFormat="1">
      <c r="B327" s="157"/>
      <c r="C327" s="153"/>
      <c r="D327" s="153"/>
      <c r="E327" s="153"/>
      <c r="F327" s="153"/>
      <c r="G327" s="153"/>
      <c r="H327" s="153"/>
      <c r="I327" s="153"/>
      <c r="J327" s="153"/>
      <c r="K327" s="153"/>
      <c r="L327" s="153"/>
      <c r="M327" s="153"/>
      <c r="N327" s="153"/>
      <c r="O327" s="153"/>
      <c r="Q327" s="296"/>
      <c r="R327" s="153"/>
      <c r="S327" s="153"/>
      <c r="T327" s="153"/>
      <c r="U327" s="153"/>
      <c r="V327" s="153"/>
      <c r="W327" s="153"/>
      <c r="X327" s="153"/>
      <c r="Y327" s="153"/>
      <c r="Z327" s="153"/>
      <c r="AA327" s="153"/>
      <c r="AB327" s="153"/>
      <c r="AC327" s="153"/>
      <c r="AD327" s="153"/>
      <c r="AF327" s="296"/>
      <c r="AG327" s="153"/>
      <c r="AH327" s="153"/>
      <c r="AI327" s="153"/>
      <c r="AJ327" s="153"/>
      <c r="AK327" s="153"/>
      <c r="AL327" s="153"/>
      <c r="AM327" s="153"/>
      <c r="AN327" s="153"/>
      <c r="AO327" s="153"/>
      <c r="AP327" s="153"/>
      <c r="AQ327" s="153"/>
      <c r="AR327" s="153"/>
      <c r="AS327" s="153"/>
    </row>
    <row r="328" spans="2:45" s="150" customFormat="1">
      <c r="B328" s="157"/>
      <c r="C328" s="153"/>
      <c r="D328" s="153"/>
      <c r="E328" s="153"/>
      <c r="F328" s="153"/>
      <c r="G328" s="153"/>
      <c r="H328" s="153"/>
      <c r="I328" s="153"/>
      <c r="J328" s="153"/>
      <c r="K328" s="153"/>
      <c r="L328" s="153"/>
      <c r="M328" s="153"/>
      <c r="N328" s="153"/>
      <c r="O328" s="153"/>
      <c r="Q328" s="296"/>
      <c r="R328" s="153"/>
      <c r="S328" s="153"/>
      <c r="T328" s="153"/>
      <c r="U328" s="153"/>
      <c r="V328" s="153"/>
      <c r="W328" s="153"/>
      <c r="X328" s="153"/>
      <c r="Y328" s="153"/>
      <c r="Z328" s="153"/>
      <c r="AA328" s="153"/>
      <c r="AB328" s="153"/>
      <c r="AC328" s="153"/>
      <c r="AD328" s="153"/>
      <c r="AF328" s="296"/>
      <c r="AG328" s="153"/>
      <c r="AH328" s="153"/>
      <c r="AI328" s="153"/>
      <c r="AJ328" s="153"/>
      <c r="AK328" s="153"/>
      <c r="AL328" s="153"/>
      <c r="AM328" s="153"/>
      <c r="AN328" s="153"/>
      <c r="AO328" s="153"/>
      <c r="AP328" s="153"/>
      <c r="AQ328" s="153"/>
      <c r="AR328" s="153"/>
      <c r="AS328" s="153"/>
    </row>
    <row r="329" spans="2:45" s="150" customFormat="1">
      <c r="B329" s="157"/>
      <c r="C329" s="153"/>
      <c r="D329" s="153"/>
      <c r="E329" s="153"/>
      <c r="F329" s="153"/>
      <c r="G329" s="153"/>
      <c r="H329" s="153"/>
      <c r="I329" s="153"/>
      <c r="J329" s="153"/>
      <c r="K329" s="153"/>
      <c r="L329" s="153"/>
      <c r="M329" s="153"/>
      <c r="N329" s="153"/>
      <c r="O329" s="153"/>
      <c r="Q329" s="296"/>
      <c r="R329" s="153"/>
      <c r="S329" s="153"/>
      <c r="T329" s="153"/>
      <c r="U329" s="153"/>
      <c r="V329" s="153"/>
      <c r="W329" s="153"/>
      <c r="X329" s="153"/>
      <c r="Y329" s="153"/>
      <c r="Z329" s="153"/>
      <c r="AA329" s="153"/>
      <c r="AB329" s="153"/>
      <c r="AC329" s="153"/>
      <c r="AD329" s="153"/>
      <c r="AF329" s="296"/>
      <c r="AG329" s="153"/>
      <c r="AH329" s="153"/>
      <c r="AI329" s="153"/>
      <c r="AJ329" s="153"/>
      <c r="AK329" s="153"/>
      <c r="AL329" s="153"/>
      <c r="AM329" s="153"/>
      <c r="AN329" s="153"/>
      <c r="AO329" s="153"/>
      <c r="AP329" s="153"/>
      <c r="AQ329" s="153"/>
      <c r="AR329" s="153"/>
      <c r="AS329" s="153"/>
    </row>
    <row r="330" spans="2:45" s="150" customFormat="1">
      <c r="B330" s="157"/>
      <c r="C330" s="153"/>
      <c r="D330" s="153"/>
      <c r="E330" s="153"/>
      <c r="F330" s="153"/>
      <c r="G330" s="153"/>
      <c r="H330" s="153"/>
      <c r="I330" s="153"/>
      <c r="J330" s="153"/>
      <c r="K330" s="153"/>
      <c r="L330" s="153"/>
      <c r="M330" s="153"/>
      <c r="N330" s="153"/>
      <c r="O330" s="153"/>
      <c r="Q330" s="296"/>
      <c r="R330" s="153"/>
      <c r="S330" s="153"/>
      <c r="T330" s="153"/>
      <c r="U330" s="153"/>
      <c r="V330" s="153"/>
      <c r="W330" s="153"/>
      <c r="X330" s="153"/>
      <c r="Y330" s="153"/>
      <c r="Z330" s="153"/>
      <c r="AA330" s="153"/>
      <c r="AB330" s="153"/>
      <c r="AC330" s="153"/>
      <c r="AD330" s="153"/>
      <c r="AF330" s="296"/>
      <c r="AG330" s="153"/>
      <c r="AH330" s="153"/>
      <c r="AI330" s="153"/>
      <c r="AJ330" s="153"/>
      <c r="AK330" s="153"/>
      <c r="AL330" s="153"/>
      <c r="AM330" s="153"/>
      <c r="AN330" s="153"/>
      <c r="AO330" s="153"/>
      <c r="AP330" s="153"/>
      <c r="AQ330" s="153"/>
      <c r="AR330" s="153"/>
      <c r="AS330" s="153"/>
    </row>
    <row r="331" spans="2:45" s="150" customFormat="1">
      <c r="B331" s="157"/>
      <c r="C331" s="153"/>
      <c r="D331" s="153"/>
      <c r="E331" s="153"/>
      <c r="F331" s="153"/>
      <c r="G331" s="153"/>
      <c r="H331" s="153"/>
      <c r="I331" s="153"/>
      <c r="J331" s="153"/>
      <c r="K331" s="153"/>
      <c r="L331" s="153"/>
      <c r="M331" s="153"/>
      <c r="N331" s="153"/>
      <c r="O331" s="153"/>
      <c r="Q331" s="296"/>
      <c r="R331" s="153"/>
      <c r="S331" s="153"/>
      <c r="T331" s="153"/>
      <c r="U331" s="153"/>
      <c r="V331" s="153"/>
      <c r="W331" s="153"/>
      <c r="X331" s="153"/>
      <c r="Y331" s="153"/>
      <c r="Z331" s="153"/>
      <c r="AA331" s="153"/>
      <c r="AB331" s="153"/>
      <c r="AC331" s="153"/>
      <c r="AD331" s="153"/>
      <c r="AF331" s="296"/>
      <c r="AG331" s="153"/>
      <c r="AH331" s="153"/>
      <c r="AI331" s="153"/>
      <c r="AJ331" s="153"/>
      <c r="AK331" s="153"/>
      <c r="AL331" s="153"/>
      <c r="AM331" s="153"/>
      <c r="AN331" s="153"/>
      <c r="AO331" s="153"/>
      <c r="AP331" s="153"/>
      <c r="AQ331" s="153"/>
      <c r="AR331" s="153"/>
      <c r="AS331" s="153"/>
    </row>
    <row r="332" spans="2:45" s="150" customFormat="1">
      <c r="B332" s="157"/>
      <c r="C332" s="153"/>
      <c r="D332" s="153"/>
      <c r="E332" s="153"/>
      <c r="F332" s="153"/>
      <c r="G332" s="153"/>
      <c r="H332" s="153"/>
      <c r="I332" s="153"/>
      <c r="J332" s="153"/>
      <c r="K332" s="153"/>
      <c r="L332" s="153"/>
      <c r="M332" s="153"/>
      <c r="N332" s="153"/>
      <c r="O332" s="153"/>
      <c r="Q332" s="296"/>
      <c r="R332" s="153"/>
      <c r="S332" s="153"/>
      <c r="T332" s="153"/>
      <c r="U332" s="153"/>
      <c r="V332" s="153"/>
      <c r="W332" s="153"/>
      <c r="X332" s="153"/>
      <c r="Y332" s="153"/>
      <c r="Z332" s="153"/>
      <c r="AA332" s="153"/>
      <c r="AB332" s="153"/>
      <c r="AC332" s="153"/>
      <c r="AD332" s="153"/>
      <c r="AF332" s="296"/>
      <c r="AG332" s="153"/>
      <c r="AH332" s="153"/>
      <c r="AI332" s="153"/>
      <c r="AJ332" s="153"/>
      <c r="AK332" s="153"/>
      <c r="AL332" s="153"/>
      <c r="AM332" s="153"/>
      <c r="AN332" s="153"/>
      <c r="AO332" s="153"/>
      <c r="AP332" s="153"/>
      <c r="AQ332" s="153"/>
      <c r="AR332" s="153"/>
      <c r="AS332" s="153"/>
    </row>
    <row r="333" spans="2:45" s="150" customFormat="1">
      <c r="B333" s="157"/>
      <c r="C333" s="153"/>
      <c r="D333" s="153"/>
      <c r="E333" s="153"/>
      <c r="F333" s="153"/>
      <c r="G333" s="153"/>
      <c r="H333" s="153"/>
      <c r="I333" s="153"/>
      <c r="J333" s="153"/>
      <c r="K333" s="153"/>
      <c r="L333" s="153"/>
      <c r="M333" s="153"/>
      <c r="N333" s="153"/>
      <c r="O333" s="153"/>
      <c r="Q333" s="296"/>
      <c r="R333" s="153"/>
      <c r="S333" s="153"/>
      <c r="T333" s="153"/>
      <c r="U333" s="153"/>
      <c r="V333" s="153"/>
      <c r="W333" s="153"/>
      <c r="X333" s="153"/>
      <c r="Y333" s="153"/>
      <c r="Z333" s="153"/>
      <c r="AA333" s="153"/>
      <c r="AB333" s="153"/>
      <c r="AC333" s="153"/>
      <c r="AD333" s="153"/>
      <c r="AF333" s="296"/>
      <c r="AG333" s="153"/>
      <c r="AH333" s="153"/>
      <c r="AI333" s="153"/>
      <c r="AJ333" s="153"/>
      <c r="AK333" s="153"/>
      <c r="AL333" s="153"/>
      <c r="AM333" s="153"/>
      <c r="AN333" s="153"/>
      <c r="AO333" s="153"/>
      <c r="AP333" s="153"/>
      <c r="AQ333" s="153"/>
      <c r="AR333" s="153"/>
      <c r="AS333" s="153"/>
    </row>
    <row r="334" spans="2:45" s="150" customFormat="1">
      <c r="B334" s="157"/>
      <c r="C334" s="153"/>
      <c r="D334" s="153"/>
      <c r="E334" s="153"/>
      <c r="F334" s="153"/>
      <c r="G334" s="153"/>
      <c r="H334" s="153"/>
      <c r="I334" s="153"/>
      <c r="J334" s="153"/>
      <c r="K334" s="153"/>
      <c r="L334" s="153"/>
      <c r="M334" s="153"/>
      <c r="N334" s="153"/>
      <c r="O334" s="153"/>
      <c r="Q334" s="296"/>
      <c r="R334" s="153"/>
      <c r="S334" s="153"/>
      <c r="T334" s="153"/>
      <c r="U334" s="153"/>
      <c r="V334" s="153"/>
      <c r="W334" s="153"/>
      <c r="X334" s="153"/>
      <c r="Y334" s="153"/>
      <c r="Z334" s="153"/>
      <c r="AA334" s="153"/>
      <c r="AB334" s="153"/>
      <c r="AC334" s="153"/>
      <c r="AD334" s="153"/>
      <c r="AF334" s="296"/>
      <c r="AG334" s="153"/>
      <c r="AH334" s="153"/>
      <c r="AI334" s="153"/>
      <c r="AJ334" s="153"/>
      <c r="AK334" s="153"/>
      <c r="AL334" s="153"/>
      <c r="AM334" s="153"/>
      <c r="AN334" s="153"/>
      <c r="AO334" s="153"/>
      <c r="AP334" s="153"/>
      <c r="AQ334" s="153"/>
      <c r="AR334" s="153"/>
      <c r="AS334" s="153"/>
    </row>
    <row r="335" spans="2:45" s="150" customFormat="1">
      <c r="B335" s="157"/>
      <c r="C335" s="153"/>
      <c r="D335" s="153"/>
      <c r="E335" s="153"/>
      <c r="F335" s="153"/>
      <c r="G335" s="153"/>
      <c r="H335" s="153"/>
      <c r="I335" s="153"/>
      <c r="J335" s="153"/>
      <c r="K335" s="153"/>
      <c r="L335" s="153"/>
      <c r="M335" s="153"/>
      <c r="N335" s="153"/>
      <c r="O335" s="153"/>
      <c r="Q335" s="296"/>
      <c r="R335" s="153"/>
      <c r="S335" s="153"/>
      <c r="T335" s="153"/>
      <c r="U335" s="153"/>
      <c r="V335" s="153"/>
      <c r="W335" s="153"/>
      <c r="X335" s="153"/>
      <c r="Y335" s="153"/>
      <c r="Z335" s="153"/>
      <c r="AA335" s="153"/>
      <c r="AB335" s="153"/>
      <c r="AC335" s="153"/>
      <c r="AD335" s="153"/>
      <c r="AF335" s="296"/>
      <c r="AG335" s="153"/>
      <c r="AH335" s="153"/>
      <c r="AI335" s="153"/>
      <c r="AJ335" s="153"/>
      <c r="AK335" s="153"/>
      <c r="AL335" s="153"/>
      <c r="AM335" s="153"/>
      <c r="AN335" s="153"/>
      <c r="AO335" s="153"/>
      <c r="AP335" s="153"/>
      <c r="AQ335" s="153"/>
      <c r="AR335" s="153"/>
      <c r="AS335" s="153"/>
    </row>
    <row r="336" spans="2:45" s="150" customFormat="1">
      <c r="B336" s="157"/>
      <c r="C336" s="153"/>
      <c r="D336" s="153"/>
      <c r="E336" s="153"/>
      <c r="F336" s="153"/>
      <c r="G336" s="153"/>
      <c r="H336" s="153"/>
      <c r="I336" s="153"/>
      <c r="J336" s="153"/>
      <c r="K336" s="153"/>
      <c r="L336" s="153"/>
      <c r="M336" s="153"/>
      <c r="N336" s="153"/>
      <c r="O336" s="153"/>
      <c r="Q336" s="296"/>
      <c r="R336" s="153"/>
      <c r="S336" s="153"/>
      <c r="T336" s="153"/>
      <c r="U336" s="153"/>
      <c r="V336" s="153"/>
      <c r="W336" s="153"/>
      <c r="X336" s="153"/>
      <c r="Y336" s="153"/>
      <c r="Z336" s="153"/>
      <c r="AA336" s="153"/>
      <c r="AB336" s="153"/>
      <c r="AC336" s="153"/>
      <c r="AD336" s="153"/>
      <c r="AF336" s="296"/>
      <c r="AG336" s="153"/>
      <c r="AH336" s="153"/>
      <c r="AI336" s="153"/>
      <c r="AJ336" s="153"/>
      <c r="AK336" s="153"/>
      <c r="AL336" s="153"/>
      <c r="AM336" s="153"/>
      <c r="AN336" s="153"/>
      <c r="AO336" s="153"/>
      <c r="AP336" s="153"/>
      <c r="AQ336" s="153"/>
      <c r="AR336" s="153"/>
      <c r="AS336" s="153"/>
    </row>
    <row r="337" spans="2:45" s="150" customFormat="1">
      <c r="B337" s="157"/>
      <c r="C337" s="153"/>
      <c r="D337" s="153"/>
      <c r="E337" s="153"/>
      <c r="F337" s="153"/>
      <c r="G337" s="153"/>
      <c r="H337" s="153"/>
      <c r="I337" s="153"/>
      <c r="J337" s="153"/>
      <c r="K337" s="153"/>
      <c r="L337" s="153"/>
      <c r="M337" s="153"/>
      <c r="N337" s="153"/>
      <c r="O337" s="153"/>
      <c r="Q337" s="296"/>
      <c r="R337" s="153"/>
      <c r="S337" s="153"/>
      <c r="T337" s="153"/>
      <c r="U337" s="153"/>
      <c r="V337" s="153"/>
      <c r="W337" s="153"/>
      <c r="X337" s="153"/>
      <c r="Y337" s="153"/>
      <c r="Z337" s="153"/>
      <c r="AA337" s="153"/>
      <c r="AB337" s="153"/>
      <c r="AC337" s="153"/>
      <c r="AD337" s="153"/>
      <c r="AF337" s="296"/>
      <c r="AG337" s="153"/>
      <c r="AH337" s="153"/>
      <c r="AI337" s="153"/>
      <c r="AJ337" s="153"/>
      <c r="AK337" s="153"/>
      <c r="AL337" s="153"/>
      <c r="AM337" s="153"/>
      <c r="AN337" s="153"/>
      <c r="AO337" s="153"/>
      <c r="AP337" s="153"/>
      <c r="AQ337" s="153"/>
      <c r="AR337" s="153"/>
      <c r="AS337" s="153"/>
    </row>
    <row r="338" spans="2:45" s="150" customFormat="1">
      <c r="B338" s="157"/>
      <c r="C338" s="153"/>
      <c r="D338" s="153"/>
      <c r="E338" s="153"/>
      <c r="F338" s="153"/>
      <c r="G338" s="153"/>
      <c r="H338" s="153"/>
      <c r="I338" s="153"/>
      <c r="J338" s="153"/>
      <c r="K338" s="153"/>
      <c r="L338" s="153"/>
      <c r="M338" s="153"/>
      <c r="N338" s="153"/>
      <c r="O338" s="153"/>
      <c r="Q338" s="296"/>
      <c r="R338" s="153"/>
      <c r="S338" s="153"/>
      <c r="T338" s="153"/>
      <c r="U338" s="153"/>
      <c r="V338" s="153"/>
      <c r="W338" s="153"/>
      <c r="X338" s="153"/>
      <c r="Y338" s="153"/>
      <c r="Z338" s="153"/>
      <c r="AA338" s="153"/>
      <c r="AB338" s="153"/>
      <c r="AC338" s="153"/>
      <c r="AD338" s="153"/>
      <c r="AF338" s="296"/>
      <c r="AG338" s="153"/>
      <c r="AH338" s="153"/>
      <c r="AI338" s="153"/>
      <c r="AJ338" s="153"/>
      <c r="AK338" s="153"/>
      <c r="AL338" s="153"/>
      <c r="AM338" s="153"/>
      <c r="AN338" s="153"/>
      <c r="AO338" s="153"/>
      <c r="AP338" s="153"/>
      <c r="AQ338" s="153"/>
      <c r="AR338" s="153"/>
      <c r="AS338" s="153"/>
    </row>
    <row r="339" spans="2:45" s="150" customFormat="1">
      <c r="B339" s="157"/>
      <c r="C339" s="153"/>
      <c r="D339" s="153"/>
      <c r="E339" s="153"/>
      <c r="F339" s="153"/>
      <c r="G339" s="153"/>
      <c r="H339" s="153"/>
      <c r="I339" s="153"/>
      <c r="J339" s="153"/>
      <c r="K339" s="153"/>
      <c r="L339" s="153"/>
      <c r="M339" s="153"/>
      <c r="N339" s="153"/>
      <c r="O339" s="153"/>
      <c r="Q339" s="296"/>
      <c r="R339" s="153"/>
      <c r="S339" s="153"/>
      <c r="T339" s="153"/>
      <c r="U339" s="153"/>
      <c r="V339" s="153"/>
      <c r="W339" s="153"/>
      <c r="X339" s="153"/>
      <c r="Y339" s="153"/>
      <c r="Z339" s="153"/>
      <c r="AA339" s="153"/>
      <c r="AB339" s="153"/>
      <c r="AC339" s="153"/>
      <c r="AD339" s="153"/>
      <c r="AF339" s="296"/>
      <c r="AG339" s="153"/>
      <c r="AH339" s="153"/>
      <c r="AI339" s="153"/>
      <c r="AJ339" s="153"/>
      <c r="AK339" s="153"/>
      <c r="AL339" s="153"/>
      <c r="AM339" s="153"/>
      <c r="AN339" s="153"/>
      <c r="AO339" s="153"/>
      <c r="AP339" s="153"/>
      <c r="AQ339" s="153"/>
      <c r="AR339" s="153"/>
      <c r="AS339" s="153"/>
    </row>
    <row r="340" spans="2:45" s="150" customFormat="1">
      <c r="B340" s="157"/>
      <c r="C340" s="153"/>
      <c r="D340" s="153"/>
      <c r="E340" s="153"/>
      <c r="F340" s="153"/>
      <c r="G340" s="153"/>
      <c r="H340" s="153"/>
      <c r="I340" s="153"/>
      <c r="J340" s="153"/>
      <c r="K340" s="153"/>
      <c r="L340" s="153"/>
      <c r="M340" s="153"/>
      <c r="N340" s="153"/>
      <c r="O340" s="153"/>
      <c r="Q340" s="296"/>
      <c r="R340" s="153"/>
      <c r="S340" s="153"/>
      <c r="T340" s="153"/>
      <c r="U340" s="153"/>
      <c r="V340" s="153"/>
      <c r="W340" s="153"/>
      <c r="X340" s="153"/>
      <c r="Y340" s="153"/>
      <c r="Z340" s="153"/>
      <c r="AA340" s="153"/>
      <c r="AB340" s="153"/>
      <c r="AC340" s="153"/>
      <c r="AD340" s="153"/>
      <c r="AF340" s="296"/>
      <c r="AG340" s="153"/>
      <c r="AH340" s="153"/>
      <c r="AI340" s="153"/>
      <c r="AJ340" s="153"/>
      <c r="AK340" s="153"/>
      <c r="AL340" s="153"/>
      <c r="AM340" s="153"/>
      <c r="AN340" s="153"/>
      <c r="AO340" s="153"/>
      <c r="AP340" s="153"/>
      <c r="AQ340" s="153"/>
      <c r="AR340" s="153"/>
      <c r="AS340" s="153"/>
    </row>
    <row r="341" spans="2:45" s="150" customFormat="1">
      <c r="B341" s="157"/>
      <c r="C341" s="153"/>
      <c r="D341" s="153"/>
      <c r="E341" s="153"/>
      <c r="F341" s="153"/>
      <c r="G341" s="153"/>
      <c r="H341" s="153"/>
      <c r="I341" s="153"/>
      <c r="J341" s="153"/>
      <c r="K341" s="153"/>
      <c r="L341" s="153"/>
      <c r="M341" s="153"/>
      <c r="N341" s="153"/>
      <c r="O341" s="153"/>
      <c r="Q341" s="296"/>
      <c r="R341" s="153"/>
      <c r="S341" s="153"/>
      <c r="T341" s="153"/>
      <c r="U341" s="153"/>
      <c r="V341" s="153"/>
      <c r="W341" s="153"/>
      <c r="X341" s="153"/>
      <c r="Y341" s="153"/>
      <c r="Z341" s="153"/>
      <c r="AA341" s="153"/>
      <c r="AB341" s="153"/>
      <c r="AC341" s="153"/>
      <c r="AD341" s="153"/>
      <c r="AF341" s="296"/>
      <c r="AG341" s="153"/>
      <c r="AH341" s="153"/>
      <c r="AI341" s="153"/>
      <c r="AJ341" s="153"/>
      <c r="AK341" s="153"/>
      <c r="AL341" s="153"/>
      <c r="AM341" s="153"/>
      <c r="AN341" s="153"/>
      <c r="AO341" s="153"/>
      <c r="AP341" s="153"/>
      <c r="AQ341" s="153"/>
      <c r="AR341" s="153"/>
      <c r="AS341" s="153"/>
    </row>
    <row r="342" spans="2:45" s="150" customFormat="1">
      <c r="B342" s="157"/>
      <c r="C342" s="153"/>
      <c r="D342" s="153"/>
      <c r="E342" s="153"/>
      <c r="F342" s="153"/>
      <c r="G342" s="153"/>
      <c r="H342" s="153"/>
      <c r="I342" s="153"/>
      <c r="J342" s="153"/>
      <c r="K342" s="153"/>
      <c r="L342" s="153"/>
      <c r="M342" s="153"/>
      <c r="N342" s="153"/>
      <c r="O342" s="153"/>
      <c r="Q342" s="296"/>
      <c r="R342" s="153"/>
      <c r="S342" s="153"/>
      <c r="T342" s="153"/>
      <c r="U342" s="153"/>
      <c r="V342" s="153"/>
      <c r="W342" s="153"/>
      <c r="X342" s="153"/>
      <c r="Y342" s="153"/>
      <c r="Z342" s="153"/>
      <c r="AA342" s="153"/>
      <c r="AB342" s="153"/>
      <c r="AC342" s="153"/>
      <c r="AD342" s="153"/>
      <c r="AF342" s="296"/>
      <c r="AG342" s="153"/>
      <c r="AH342" s="153"/>
      <c r="AI342" s="153"/>
      <c r="AJ342" s="153"/>
      <c r="AK342" s="153"/>
      <c r="AL342" s="153"/>
      <c r="AM342" s="153"/>
      <c r="AN342" s="153"/>
      <c r="AO342" s="153"/>
      <c r="AP342" s="153"/>
      <c r="AQ342" s="153"/>
      <c r="AR342" s="153"/>
      <c r="AS342" s="153"/>
    </row>
    <row r="343" spans="2:45" s="150" customFormat="1">
      <c r="B343" s="157"/>
      <c r="C343" s="153"/>
      <c r="D343" s="153"/>
      <c r="E343" s="153"/>
      <c r="F343" s="153"/>
      <c r="G343" s="153"/>
      <c r="H343" s="153"/>
      <c r="I343" s="153"/>
      <c r="J343" s="153"/>
      <c r="K343" s="153"/>
      <c r="L343" s="153"/>
      <c r="M343" s="153"/>
      <c r="N343" s="153"/>
      <c r="O343" s="153"/>
      <c r="Q343" s="296"/>
      <c r="R343" s="153"/>
      <c r="S343" s="153"/>
      <c r="T343" s="153"/>
      <c r="U343" s="153"/>
      <c r="V343" s="153"/>
      <c r="W343" s="153"/>
      <c r="X343" s="153"/>
      <c r="Y343" s="153"/>
      <c r="Z343" s="153"/>
      <c r="AA343" s="153"/>
      <c r="AB343" s="153"/>
      <c r="AC343" s="153"/>
      <c r="AD343" s="153"/>
      <c r="AF343" s="296"/>
      <c r="AG343" s="153"/>
      <c r="AH343" s="153"/>
      <c r="AI343" s="153"/>
      <c r="AJ343" s="153"/>
      <c r="AK343" s="153"/>
      <c r="AL343" s="153"/>
      <c r="AM343" s="153"/>
      <c r="AN343" s="153"/>
      <c r="AO343" s="153"/>
      <c r="AP343" s="153"/>
      <c r="AQ343" s="153"/>
      <c r="AR343" s="153"/>
      <c r="AS343" s="153"/>
    </row>
    <row r="344" spans="2:45" s="150" customFormat="1">
      <c r="B344" s="157"/>
      <c r="C344" s="153"/>
      <c r="D344" s="153"/>
      <c r="E344" s="153"/>
      <c r="F344" s="153"/>
      <c r="G344" s="153"/>
      <c r="H344" s="153"/>
      <c r="I344" s="153"/>
      <c r="J344" s="153"/>
      <c r="K344" s="153"/>
      <c r="L344" s="153"/>
      <c r="M344" s="153"/>
      <c r="N344" s="153"/>
      <c r="O344" s="153"/>
      <c r="Q344" s="296"/>
      <c r="R344" s="153"/>
      <c r="S344" s="153"/>
      <c r="T344" s="153"/>
      <c r="U344" s="153"/>
      <c r="V344" s="153"/>
      <c r="W344" s="153"/>
      <c r="X344" s="153"/>
      <c r="Y344" s="153"/>
      <c r="Z344" s="153"/>
      <c r="AA344" s="153"/>
      <c r="AB344" s="153"/>
      <c r="AC344" s="153"/>
      <c r="AD344" s="153"/>
      <c r="AF344" s="296"/>
      <c r="AG344" s="153"/>
      <c r="AH344" s="153"/>
      <c r="AI344" s="153"/>
      <c r="AJ344" s="153"/>
      <c r="AK344" s="153"/>
      <c r="AL344" s="153"/>
      <c r="AM344" s="153"/>
      <c r="AN344" s="153"/>
      <c r="AO344" s="153"/>
      <c r="AP344" s="153"/>
      <c r="AQ344" s="153"/>
      <c r="AR344" s="153"/>
      <c r="AS344" s="153"/>
    </row>
    <row r="345" spans="2:45" s="150" customFormat="1">
      <c r="B345" s="157"/>
      <c r="C345" s="153"/>
      <c r="D345" s="153"/>
      <c r="E345" s="153"/>
      <c r="F345" s="153"/>
      <c r="G345" s="153"/>
      <c r="H345" s="153"/>
      <c r="I345" s="153"/>
      <c r="J345" s="153"/>
      <c r="K345" s="153"/>
      <c r="L345" s="153"/>
      <c r="M345" s="153"/>
      <c r="N345" s="153"/>
      <c r="O345" s="153"/>
      <c r="Q345" s="296"/>
      <c r="R345" s="153"/>
      <c r="S345" s="153"/>
      <c r="T345" s="153"/>
      <c r="U345" s="153"/>
      <c r="V345" s="153"/>
      <c r="W345" s="153"/>
      <c r="X345" s="153"/>
      <c r="Y345" s="153"/>
      <c r="Z345" s="153"/>
      <c r="AA345" s="153"/>
      <c r="AB345" s="153"/>
      <c r="AC345" s="153"/>
      <c r="AD345" s="153"/>
      <c r="AF345" s="296"/>
      <c r="AG345" s="153"/>
      <c r="AH345" s="153"/>
      <c r="AI345" s="153"/>
      <c r="AJ345" s="153"/>
      <c r="AK345" s="153"/>
      <c r="AL345" s="153"/>
      <c r="AM345" s="153"/>
      <c r="AN345" s="153"/>
      <c r="AO345" s="153"/>
      <c r="AP345" s="153"/>
      <c r="AQ345" s="153"/>
      <c r="AR345" s="153"/>
      <c r="AS345" s="153"/>
    </row>
    <row r="346" spans="2:45" s="150" customFormat="1">
      <c r="B346" s="157"/>
      <c r="C346" s="153"/>
      <c r="D346" s="153"/>
      <c r="E346" s="153"/>
      <c r="F346" s="153"/>
      <c r="G346" s="153"/>
      <c r="H346" s="153"/>
      <c r="I346" s="153"/>
      <c r="J346" s="153"/>
      <c r="K346" s="153"/>
      <c r="L346" s="153"/>
      <c r="M346" s="153"/>
      <c r="N346" s="153"/>
      <c r="O346" s="153"/>
      <c r="Q346" s="296"/>
      <c r="R346" s="153"/>
      <c r="S346" s="153"/>
      <c r="T346" s="153"/>
      <c r="U346" s="153"/>
      <c r="V346" s="153"/>
      <c r="W346" s="153"/>
      <c r="X346" s="153"/>
      <c r="Y346" s="153"/>
      <c r="Z346" s="153"/>
      <c r="AA346" s="153"/>
      <c r="AB346" s="153"/>
      <c r="AC346" s="153"/>
      <c r="AD346" s="153"/>
      <c r="AF346" s="296"/>
      <c r="AG346" s="153"/>
      <c r="AH346" s="153"/>
      <c r="AI346" s="153"/>
      <c r="AJ346" s="153"/>
      <c r="AK346" s="153"/>
      <c r="AL346" s="153"/>
      <c r="AM346" s="153"/>
      <c r="AN346" s="153"/>
      <c r="AO346" s="153"/>
      <c r="AP346" s="153"/>
      <c r="AQ346" s="153"/>
      <c r="AR346" s="153"/>
      <c r="AS346" s="153"/>
    </row>
    <row r="347" spans="2:45" s="150" customFormat="1">
      <c r="B347" s="157"/>
      <c r="C347" s="153"/>
      <c r="D347" s="153"/>
      <c r="E347" s="153"/>
      <c r="F347" s="153"/>
      <c r="G347" s="153"/>
      <c r="H347" s="153"/>
      <c r="I347" s="153"/>
      <c r="J347" s="153"/>
      <c r="K347" s="153"/>
      <c r="L347" s="153"/>
      <c r="M347" s="153"/>
      <c r="N347" s="153"/>
      <c r="O347" s="153"/>
      <c r="Q347" s="296"/>
      <c r="R347" s="153"/>
      <c r="S347" s="153"/>
      <c r="T347" s="153"/>
      <c r="U347" s="153"/>
      <c r="V347" s="153"/>
      <c r="W347" s="153"/>
      <c r="X347" s="153"/>
      <c r="Y347" s="153"/>
      <c r="Z347" s="153"/>
      <c r="AA347" s="153"/>
      <c r="AB347" s="153"/>
      <c r="AC347" s="153"/>
      <c r="AD347" s="153"/>
      <c r="AF347" s="296"/>
      <c r="AG347" s="153"/>
      <c r="AH347" s="153"/>
      <c r="AI347" s="153"/>
      <c r="AJ347" s="153"/>
      <c r="AK347" s="153"/>
      <c r="AL347" s="153"/>
      <c r="AM347" s="153"/>
      <c r="AN347" s="153"/>
      <c r="AO347" s="153"/>
      <c r="AP347" s="153"/>
      <c r="AQ347" s="153"/>
      <c r="AR347" s="153"/>
      <c r="AS347" s="153"/>
    </row>
    <row r="348" spans="2:45" s="150" customFormat="1">
      <c r="B348" s="157"/>
      <c r="C348" s="153"/>
      <c r="D348" s="153"/>
      <c r="E348" s="153"/>
      <c r="F348" s="153"/>
      <c r="G348" s="153"/>
      <c r="H348" s="153"/>
      <c r="I348" s="153"/>
      <c r="J348" s="153"/>
      <c r="K348" s="153"/>
      <c r="L348" s="153"/>
      <c r="M348" s="153"/>
      <c r="N348" s="153"/>
      <c r="O348" s="153"/>
      <c r="Q348" s="296"/>
      <c r="R348" s="153"/>
      <c r="S348" s="153"/>
      <c r="T348" s="153"/>
      <c r="U348" s="153"/>
      <c r="V348" s="153"/>
      <c r="W348" s="153"/>
      <c r="X348" s="153"/>
      <c r="Y348" s="153"/>
      <c r="Z348" s="153"/>
      <c r="AA348" s="153"/>
      <c r="AB348" s="153"/>
      <c r="AC348" s="153"/>
      <c r="AD348" s="153"/>
      <c r="AF348" s="296"/>
      <c r="AG348" s="153"/>
      <c r="AH348" s="153"/>
      <c r="AI348" s="153"/>
      <c r="AJ348" s="153"/>
      <c r="AK348" s="153"/>
      <c r="AL348" s="153"/>
      <c r="AM348" s="153"/>
      <c r="AN348" s="153"/>
      <c r="AO348" s="153"/>
      <c r="AP348" s="153"/>
      <c r="AQ348" s="153"/>
      <c r="AR348" s="153"/>
      <c r="AS348" s="153"/>
    </row>
    <row r="349" spans="2:45" s="150" customFormat="1">
      <c r="B349" s="157"/>
      <c r="C349" s="153"/>
      <c r="D349" s="153"/>
      <c r="E349" s="153"/>
      <c r="F349" s="153"/>
      <c r="G349" s="153"/>
      <c r="H349" s="153"/>
      <c r="I349" s="153"/>
      <c r="J349" s="153"/>
      <c r="K349" s="153"/>
      <c r="L349" s="153"/>
      <c r="M349" s="153"/>
      <c r="N349" s="153"/>
      <c r="O349" s="153"/>
      <c r="Q349" s="296"/>
      <c r="R349" s="153"/>
      <c r="S349" s="153"/>
      <c r="T349" s="153"/>
      <c r="U349" s="153"/>
      <c r="V349" s="153"/>
      <c r="W349" s="153"/>
      <c r="X349" s="153"/>
      <c r="Y349" s="153"/>
      <c r="Z349" s="153"/>
      <c r="AA349" s="153"/>
      <c r="AB349" s="153"/>
      <c r="AC349" s="153"/>
      <c r="AD349" s="153"/>
      <c r="AF349" s="296"/>
      <c r="AG349" s="153"/>
      <c r="AH349" s="153"/>
      <c r="AI349" s="153"/>
      <c r="AJ349" s="153"/>
      <c r="AK349" s="153"/>
      <c r="AL349" s="153"/>
      <c r="AM349" s="153"/>
      <c r="AN349" s="153"/>
      <c r="AO349" s="153"/>
      <c r="AP349" s="153"/>
      <c r="AQ349" s="153"/>
      <c r="AR349" s="153"/>
      <c r="AS349" s="153"/>
    </row>
    <row r="350" spans="2:45" s="150" customFormat="1">
      <c r="B350" s="157"/>
      <c r="C350" s="153"/>
      <c r="D350" s="153"/>
      <c r="E350" s="153"/>
      <c r="F350" s="153"/>
      <c r="G350" s="153"/>
      <c r="H350" s="153"/>
      <c r="I350" s="153"/>
      <c r="J350" s="153"/>
      <c r="K350" s="153"/>
      <c r="L350" s="153"/>
      <c r="M350" s="153"/>
      <c r="N350" s="153"/>
      <c r="O350" s="153"/>
      <c r="Q350" s="296"/>
      <c r="R350" s="153"/>
      <c r="S350" s="153"/>
      <c r="T350" s="153"/>
      <c r="U350" s="153"/>
      <c r="V350" s="153"/>
      <c r="W350" s="153"/>
      <c r="X350" s="153"/>
      <c r="Y350" s="153"/>
      <c r="Z350" s="153"/>
      <c r="AA350" s="153"/>
      <c r="AB350" s="153"/>
      <c r="AC350" s="153"/>
      <c r="AD350" s="153"/>
      <c r="AF350" s="296"/>
      <c r="AG350" s="153"/>
      <c r="AH350" s="153"/>
      <c r="AI350" s="153"/>
      <c r="AJ350" s="153"/>
      <c r="AK350" s="153"/>
      <c r="AL350" s="153"/>
      <c r="AM350" s="153"/>
      <c r="AN350" s="153"/>
      <c r="AO350" s="153"/>
      <c r="AP350" s="153"/>
      <c r="AQ350" s="153"/>
      <c r="AR350" s="153"/>
      <c r="AS350" s="153"/>
    </row>
    <row r="351" spans="2:45" s="150" customFormat="1">
      <c r="B351" s="157"/>
      <c r="C351" s="153"/>
      <c r="D351" s="153"/>
      <c r="E351" s="153"/>
      <c r="F351" s="153"/>
      <c r="G351" s="153"/>
      <c r="H351" s="153"/>
      <c r="I351" s="153"/>
      <c r="J351" s="153"/>
      <c r="K351" s="153"/>
      <c r="L351" s="153"/>
      <c r="M351" s="153"/>
      <c r="N351" s="153"/>
      <c r="O351" s="153"/>
      <c r="Q351" s="296"/>
      <c r="R351" s="153"/>
      <c r="S351" s="153"/>
      <c r="T351" s="153"/>
      <c r="U351" s="153"/>
      <c r="V351" s="153"/>
      <c r="W351" s="153"/>
      <c r="X351" s="153"/>
      <c r="Y351" s="153"/>
      <c r="Z351" s="153"/>
      <c r="AA351" s="153"/>
      <c r="AB351" s="153"/>
      <c r="AC351" s="153"/>
      <c r="AD351" s="153"/>
      <c r="AF351" s="296"/>
      <c r="AG351" s="153"/>
      <c r="AH351" s="153"/>
      <c r="AI351" s="153"/>
      <c r="AJ351" s="153"/>
      <c r="AK351" s="153"/>
      <c r="AL351" s="153"/>
      <c r="AM351" s="153"/>
      <c r="AN351" s="153"/>
      <c r="AO351" s="153"/>
      <c r="AP351" s="153"/>
      <c r="AQ351" s="153"/>
      <c r="AR351" s="153"/>
      <c r="AS351" s="153"/>
    </row>
    <row r="352" spans="2:45" s="150" customFormat="1">
      <c r="B352" s="157"/>
      <c r="C352" s="153"/>
      <c r="D352" s="153"/>
      <c r="E352" s="153"/>
      <c r="F352" s="153"/>
      <c r="G352" s="153"/>
      <c r="H352" s="153"/>
      <c r="I352" s="153"/>
      <c r="J352" s="153"/>
      <c r="K352" s="153"/>
      <c r="L352" s="153"/>
      <c r="M352" s="153"/>
      <c r="N352" s="153"/>
      <c r="O352" s="153"/>
      <c r="Q352" s="296"/>
      <c r="R352" s="153"/>
      <c r="S352" s="153"/>
      <c r="T352" s="153"/>
      <c r="U352" s="153"/>
      <c r="V352" s="153"/>
      <c r="W352" s="153"/>
      <c r="X352" s="153"/>
      <c r="Y352" s="153"/>
      <c r="Z352" s="153"/>
      <c r="AA352" s="153"/>
      <c r="AB352" s="153"/>
      <c r="AC352" s="153"/>
      <c r="AD352" s="153"/>
      <c r="AF352" s="296"/>
      <c r="AG352" s="153"/>
      <c r="AH352" s="153"/>
      <c r="AI352" s="153"/>
      <c r="AJ352" s="153"/>
      <c r="AK352" s="153"/>
      <c r="AL352" s="153"/>
      <c r="AM352" s="153"/>
      <c r="AN352" s="153"/>
      <c r="AO352" s="153"/>
      <c r="AP352" s="153"/>
      <c r="AQ352" s="153"/>
      <c r="AR352" s="153"/>
      <c r="AS352" s="153"/>
    </row>
    <row r="353" spans="2:45" s="150" customFormat="1">
      <c r="B353" s="157"/>
      <c r="C353" s="153"/>
      <c r="D353" s="153"/>
      <c r="E353" s="153"/>
      <c r="F353" s="153"/>
      <c r="G353" s="153"/>
      <c r="H353" s="153"/>
      <c r="I353" s="153"/>
      <c r="J353" s="153"/>
      <c r="K353" s="153"/>
      <c r="L353" s="153"/>
      <c r="M353" s="153"/>
      <c r="N353" s="153"/>
      <c r="O353" s="153"/>
      <c r="Q353" s="296"/>
      <c r="R353" s="153"/>
      <c r="S353" s="153"/>
      <c r="T353" s="153"/>
      <c r="U353" s="153"/>
      <c r="V353" s="153"/>
      <c r="W353" s="153"/>
      <c r="X353" s="153"/>
      <c r="Y353" s="153"/>
      <c r="Z353" s="153"/>
      <c r="AA353" s="153"/>
      <c r="AB353" s="153"/>
      <c r="AC353" s="153"/>
      <c r="AD353" s="153"/>
      <c r="AF353" s="296"/>
      <c r="AG353" s="153"/>
      <c r="AH353" s="153"/>
      <c r="AI353" s="153"/>
      <c r="AJ353" s="153"/>
      <c r="AK353" s="153"/>
      <c r="AL353" s="153"/>
      <c r="AM353" s="153"/>
      <c r="AN353" s="153"/>
      <c r="AO353" s="153"/>
      <c r="AP353" s="153"/>
      <c r="AQ353" s="153"/>
      <c r="AR353" s="153"/>
      <c r="AS353" s="153"/>
    </row>
    <row r="354" spans="2:45" s="150" customFormat="1">
      <c r="B354" s="157"/>
      <c r="C354" s="153"/>
      <c r="D354" s="153"/>
      <c r="E354" s="153"/>
      <c r="F354" s="153"/>
      <c r="G354" s="153"/>
      <c r="H354" s="153"/>
      <c r="I354" s="153"/>
      <c r="J354" s="153"/>
      <c r="K354" s="153"/>
      <c r="L354" s="153"/>
      <c r="M354" s="153"/>
      <c r="N354" s="153"/>
      <c r="O354" s="153"/>
      <c r="Q354" s="296"/>
      <c r="R354" s="153"/>
      <c r="S354" s="153"/>
      <c r="T354" s="153"/>
      <c r="U354" s="153"/>
      <c r="V354" s="153"/>
      <c r="W354" s="153"/>
      <c r="X354" s="153"/>
      <c r="Y354" s="153"/>
      <c r="Z354" s="153"/>
      <c r="AA354" s="153"/>
      <c r="AB354" s="153"/>
      <c r="AC354" s="153"/>
      <c r="AD354" s="153"/>
      <c r="AF354" s="296"/>
      <c r="AG354" s="153"/>
      <c r="AH354" s="153"/>
      <c r="AI354" s="153"/>
      <c r="AJ354" s="153"/>
      <c r="AK354" s="153"/>
      <c r="AL354" s="153"/>
      <c r="AM354" s="153"/>
      <c r="AN354" s="153"/>
      <c r="AO354" s="153"/>
      <c r="AP354" s="153"/>
      <c r="AQ354" s="153"/>
      <c r="AR354" s="153"/>
      <c r="AS354" s="153"/>
    </row>
    <row r="355" spans="2:45" s="150" customFormat="1">
      <c r="B355" s="157"/>
      <c r="C355" s="153"/>
      <c r="D355" s="153"/>
      <c r="E355" s="153"/>
      <c r="F355" s="153"/>
      <c r="G355" s="153"/>
      <c r="H355" s="153"/>
      <c r="I355" s="153"/>
      <c r="J355" s="153"/>
      <c r="K355" s="153"/>
      <c r="L355" s="153"/>
      <c r="M355" s="153"/>
      <c r="N355" s="153"/>
      <c r="O355" s="153"/>
      <c r="Q355" s="296"/>
      <c r="R355" s="153"/>
      <c r="S355" s="153"/>
      <c r="T355" s="153"/>
      <c r="U355" s="153"/>
      <c r="V355" s="153"/>
      <c r="W355" s="153"/>
      <c r="X355" s="153"/>
      <c r="Y355" s="153"/>
      <c r="Z355" s="153"/>
      <c r="AA355" s="153"/>
      <c r="AB355" s="153"/>
      <c r="AC355" s="153"/>
      <c r="AD355" s="153"/>
      <c r="AF355" s="296"/>
      <c r="AG355" s="153"/>
      <c r="AH355" s="153"/>
      <c r="AI355" s="153"/>
      <c r="AJ355" s="153"/>
      <c r="AK355" s="153"/>
      <c r="AL355" s="153"/>
      <c r="AM355" s="153"/>
      <c r="AN355" s="153"/>
      <c r="AO355" s="153"/>
      <c r="AP355" s="153"/>
      <c r="AQ355" s="153"/>
      <c r="AR355" s="153"/>
      <c r="AS355" s="153"/>
    </row>
    <row r="356" spans="2:45" s="150" customFormat="1">
      <c r="B356" s="157"/>
      <c r="C356" s="153"/>
      <c r="D356" s="153"/>
      <c r="E356" s="153"/>
      <c r="F356" s="153"/>
      <c r="G356" s="153"/>
      <c r="H356" s="153"/>
      <c r="I356" s="153"/>
      <c r="J356" s="153"/>
      <c r="K356" s="153"/>
      <c r="L356" s="153"/>
      <c r="M356" s="153"/>
      <c r="N356" s="153"/>
      <c r="O356" s="153"/>
      <c r="Q356" s="296"/>
      <c r="R356" s="153"/>
      <c r="S356" s="153"/>
      <c r="T356" s="153"/>
      <c r="U356" s="153"/>
      <c r="V356" s="153"/>
      <c r="W356" s="153"/>
      <c r="X356" s="153"/>
      <c r="Y356" s="153"/>
      <c r="Z356" s="153"/>
      <c r="AA356" s="153"/>
      <c r="AB356" s="153"/>
      <c r="AC356" s="153"/>
      <c r="AD356" s="153"/>
      <c r="AF356" s="296"/>
      <c r="AG356" s="153"/>
      <c r="AH356" s="153"/>
      <c r="AI356" s="153"/>
      <c r="AJ356" s="153"/>
      <c r="AK356" s="153"/>
      <c r="AL356" s="153"/>
      <c r="AM356" s="153"/>
      <c r="AN356" s="153"/>
      <c r="AO356" s="153"/>
      <c r="AP356" s="153"/>
      <c r="AQ356" s="153"/>
      <c r="AR356" s="153"/>
      <c r="AS356" s="153"/>
    </row>
    <row r="357" spans="2:45" s="150" customFormat="1">
      <c r="B357" s="157"/>
      <c r="C357" s="153"/>
      <c r="D357" s="153"/>
      <c r="E357" s="153"/>
      <c r="F357" s="153"/>
      <c r="G357" s="153"/>
      <c r="H357" s="153"/>
      <c r="I357" s="153"/>
      <c r="J357" s="153"/>
      <c r="K357" s="153"/>
      <c r="L357" s="153"/>
      <c r="M357" s="153"/>
      <c r="N357" s="153"/>
      <c r="O357" s="153"/>
      <c r="Q357" s="296"/>
      <c r="R357" s="153"/>
      <c r="S357" s="153"/>
      <c r="T357" s="153"/>
      <c r="U357" s="153"/>
      <c r="V357" s="153"/>
      <c r="W357" s="153"/>
      <c r="X357" s="153"/>
      <c r="Y357" s="153"/>
      <c r="Z357" s="153"/>
      <c r="AA357" s="153"/>
      <c r="AB357" s="153"/>
      <c r="AC357" s="153"/>
      <c r="AD357" s="153"/>
      <c r="AF357" s="296"/>
      <c r="AG357" s="153"/>
      <c r="AH357" s="153"/>
      <c r="AI357" s="153"/>
      <c r="AJ357" s="153"/>
      <c r="AK357" s="153"/>
      <c r="AL357" s="153"/>
      <c r="AM357" s="153"/>
      <c r="AN357" s="153"/>
      <c r="AO357" s="153"/>
      <c r="AP357" s="153"/>
      <c r="AQ357" s="153"/>
      <c r="AR357" s="153"/>
      <c r="AS357" s="153"/>
    </row>
    <row r="358" spans="2:45" s="150" customFormat="1">
      <c r="B358" s="157"/>
      <c r="C358" s="153"/>
      <c r="D358" s="153"/>
      <c r="E358" s="153"/>
      <c r="F358" s="153"/>
      <c r="G358" s="153"/>
      <c r="H358" s="153"/>
      <c r="I358" s="153"/>
      <c r="J358" s="153"/>
      <c r="K358" s="153"/>
      <c r="L358" s="153"/>
      <c r="M358" s="153"/>
      <c r="N358" s="153"/>
      <c r="O358" s="153"/>
      <c r="Q358" s="296"/>
      <c r="R358" s="153"/>
      <c r="S358" s="153"/>
      <c r="T358" s="153"/>
      <c r="U358" s="153"/>
      <c r="V358" s="153"/>
      <c r="W358" s="153"/>
      <c r="X358" s="153"/>
      <c r="Y358" s="153"/>
      <c r="Z358" s="153"/>
      <c r="AA358" s="153"/>
      <c r="AB358" s="153"/>
      <c r="AC358" s="153"/>
      <c r="AD358" s="153"/>
      <c r="AF358" s="296"/>
      <c r="AG358" s="153"/>
      <c r="AH358" s="153"/>
      <c r="AI358" s="153"/>
      <c r="AJ358" s="153"/>
      <c r="AK358" s="153"/>
      <c r="AL358" s="153"/>
      <c r="AM358" s="153"/>
      <c r="AN358" s="153"/>
      <c r="AO358" s="153"/>
      <c r="AP358" s="153"/>
      <c r="AQ358" s="153"/>
      <c r="AR358" s="153"/>
      <c r="AS358" s="153"/>
    </row>
    <row r="359" spans="2:45" s="150" customFormat="1">
      <c r="B359" s="157"/>
      <c r="C359" s="153"/>
      <c r="D359" s="153"/>
      <c r="E359" s="153"/>
      <c r="F359" s="153"/>
      <c r="G359" s="153"/>
      <c r="H359" s="153"/>
      <c r="I359" s="153"/>
      <c r="J359" s="153"/>
      <c r="K359" s="153"/>
      <c r="L359" s="153"/>
      <c r="M359" s="153"/>
      <c r="N359" s="153"/>
      <c r="O359" s="153"/>
      <c r="Q359" s="296"/>
      <c r="R359" s="153"/>
      <c r="S359" s="153"/>
      <c r="T359" s="153"/>
      <c r="U359" s="153"/>
      <c r="V359" s="153"/>
      <c r="W359" s="153"/>
      <c r="X359" s="153"/>
      <c r="Y359" s="153"/>
      <c r="Z359" s="153"/>
      <c r="AA359" s="153"/>
      <c r="AB359" s="153"/>
      <c r="AC359" s="153"/>
      <c r="AD359" s="153"/>
      <c r="AF359" s="296"/>
      <c r="AG359" s="153"/>
      <c r="AH359" s="153"/>
      <c r="AI359" s="153"/>
      <c r="AJ359" s="153"/>
      <c r="AK359" s="153"/>
      <c r="AL359" s="153"/>
      <c r="AM359" s="153"/>
      <c r="AN359" s="153"/>
      <c r="AO359" s="153"/>
      <c r="AP359" s="153"/>
      <c r="AQ359" s="153"/>
      <c r="AR359" s="153"/>
      <c r="AS359" s="153"/>
    </row>
    <row r="360" spans="2:45" s="150" customFormat="1">
      <c r="B360" s="157"/>
      <c r="C360" s="153"/>
      <c r="D360" s="153"/>
      <c r="E360" s="153"/>
      <c r="F360" s="153"/>
      <c r="G360" s="153"/>
      <c r="H360" s="153"/>
      <c r="I360" s="153"/>
      <c r="J360" s="153"/>
      <c r="K360" s="153"/>
      <c r="L360" s="153"/>
      <c r="M360" s="153"/>
      <c r="N360" s="153"/>
      <c r="O360" s="153"/>
      <c r="Q360" s="296"/>
      <c r="R360" s="153"/>
      <c r="S360" s="153"/>
      <c r="T360" s="153"/>
      <c r="U360" s="153"/>
      <c r="V360" s="153"/>
      <c r="W360" s="153"/>
      <c r="X360" s="153"/>
      <c r="Y360" s="153"/>
      <c r="Z360" s="153"/>
      <c r="AA360" s="153"/>
      <c r="AB360" s="153"/>
      <c r="AC360" s="153"/>
      <c r="AD360" s="153"/>
      <c r="AF360" s="296"/>
      <c r="AG360" s="153"/>
      <c r="AH360" s="153"/>
      <c r="AI360" s="153"/>
      <c r="AJ360" s="153"/>
      <c r="AK360" s="153"/>
      <c r="AL360" s="153"/>
      <c r="AM360" s="153"/>
      <c r="AN360" s="153"/>
      <c r="AO360" s="153"/>
      <c r="AP360" s="153"/>
      <c r="AQ360" s="153"/>
      <c r="AR360" s="153"/>
      <c r="AS360" s="153"/>
    </row>
    <row r="361" spans="2:45" s="150" customFormat="1">
      <c r="B361" s="157"/>
      <c r="C361" s="153"/>
      <c r="D361" s="153"/>
      <c r="E361" s="153"/>
      <c r="F361" s="153"/>
      <c r="G361" s="153"/>
      <c r="H361" s="153"/>
      <c r="I361" s="153"/>
      <c r="J361" s="153"/>
      <c r="K361" s="153"/>
      <c r="L361" s="153"/>
      <c r="M361" s="153"/>
      <c r="N361" s="153"/>
      <c r="O361" s="153"/>
      <c r="Q361" s="296"/>
      <c r="R361" s="153"/>
      <c r="S361" s="153"/>
      <c r="T361" s="153"/>
      <c r="U361" s="153"/>
      <c r="V361" s="153"/>
      <c r="W361" s="153"/>
      <c r="X361" s="153"/>
      <c r="Y361" s="153"/>
      <c r="Z361" s="153"/>
      <c r="AA361" s="153"/>
      <c r="AB361" s="153"/>
      <c r="AC361" s="153"/>
      <c r="AD361" s="153"/>
      <c r="AF361" s="296"/>
      <c r="AG361" s="153"/>
      <c r="AH361" s="153"/>
      <c r="AI361" s="153"/>
      <c r="AJ361" s="153"/>
      <c r="AK361" s="153"/>
      <c r="AL361" s="153"/>
      <c r="AM361" s="153"/>
      <c r="AN361" s="153"/>
      <c r="AO361" s="153"/>
      <c r="AP361" s="153"/>
      <c r="AQ361" s="153"/>
      <c r="AR361" s="153"/>
      <c r="AS361" s="153"/>
    </row>
    <row r="362" spans="2:45" s="150" customFormat="1">
      <c r="B362" s="157"/>
      <c r="C362" s="153"/>
      <c r="D362" s="153"/>
      <c r="E362" s="153"/>
      <c r="F362" s="153"/>
      <c r="G362" s="153"/>
      <c r="H362" s="153"/>
      <c r="I362" s="153"/>
      <c r="J362" s="153"/>
      <c r="K362" s="153"/>
      <c r="L362" s="153"/>
      <c r="M362" s="153"/>
      <c r="N362" s="153"/>
      <c r="O362" s="153"/>
      <c r="Q362" s="296"/>
      <c r="R362" s="153"/>
      <c r="S362" s="153"/>
      <c r="T362" s="153"/>
      <c r="U362" s="153"/>
      <c r="V362" s="153"/>
      <c r="W362" s="153"/>
      <c r="X362" s="153"/>
      <c r="Y362" s="153"/>
      <c r="Z362" s="153"/>
      <c r="AA362" s="153"/>
      <c r="AB362" s="153"/>
      <c r="AC362" s="153"/>
      <c r="AD362" s="153"/>
      <c r="AF362" s="296"/>
      <c r="AG362" s="153"/>
      <c r="AH362" s="153"/>
      <c r="AI362" s="153"/>
      <c r="AJ362" s="153"/>
      <c r="AK362" s="153"/>
      <c r="AL362" s="153"/>
      <c r="AM362" s="153"/>
      <c r="AN362" s="153"/>
      <c r="AO362" s="153"/>
      <c r="AP362" s="153"/>
      <c r="AQ362" s="153"/>
      <c r="AR362" s="153"/>
      <c r="AS362" s="153"/>
    </row>
    <row r="363" spans="2:45" s="150" customFormat="1">
      <c r="B363" s="157"/>
      <c r="C363" s="153"/>
      <c r="D363" s="153"/>
      <c r="E363" s="153"/>
      <c r="F363" s="153"/>
      <c r="G363" s="153"/>
      <c r="H363" s="153"/>
      <c r="I363" s="153"/>
      <c r="J363" s="153"/>
      <c r="K363" s="153"/>
      <c r="L363" s="153"/>
      <c r="M363" s="153"/>
      <c r="N363" s="153"/>
      <c r="O363" s="153"/>
      <c r="Q363" s="296"/>
      <c r="R363" s="153"/>
      <c r="S363" s="153"/>
      <c r="T363" s="153"/>
      <c r="U363" s="153"/>
      <c r="V363" s="153"/>
      <c r="W363" s="153"/>
      <c r="X363" s="153"/>
      <c r="Y363" s="153"/>
      <c r="Z363" s="153"/>
      <c r="AA363" s="153"/>
      <c r="AB363" s="153"/>
      <c r="AC363" s="153"/>
      <c r="AD363" s="153"/>
      <c r="AF363" s="296"/>
      <c r="AG363" s="153"/>
      <c r="AH363" s="153"/>
      <c r="AI363" s="153"/>
      <c r="AJ363" s="153"/>
      <c r="AK363" s="153"/>
      <c r="AL363" s="153"/>
      <c r="AM363" s="153"/>
      <c r="AN363" s="153"/>
      <c r="AO363" s="153"/>
      <c r="AP363" s="153"/>
      <c r="AQ363" s="153"/>
      <c r="AR363" s="153"/>
      <c r="AS363" s="153"/>
    </row>
    <row r="364" spans="2:45" s="150" customFormat="1">
      <c r="B364" s="157"/>
      <c r="C364" s="153"/>
      <c r="D364" s="153"/>
      <c r="E364" s="153"/>
      <c r="F364" s="153"/>
      <c r="G364" s="153"/>
      <c r="H364" s="153"/>
      <c r="I364" s="153"/>
      <c r="J364" s="153"/>
      <c r="K364" s="153"/>
      <c r="L364" s="153"/>
      <c r="M364" s="153"/>
      <c r="N364" s="153"/>
      <c r="O364" s="153"/>
      <c r="Q364" s="296"/>
      <c r="R364" s="153"/>
      <c r="S364" s="153"/>
      <c r="T364" s="153"/>
      <c r="U364" s="153"/>
      <c r="V364" s="153"/>
      <c r="W364" s="153"/>
      <c r="X364" s="153"/>
      <c r="Y364" s="153"/>
      <c r="Z364" s="153"/>
      <c r="AA364" s="153"/>
      <c r="AB364" s="153"/>
      <c r="AC364" s="153"/>
      <c r="AD364" s="153"/>
      <c r="AF364" s="296"/>
      <c r="AG364" s="153"/>
      <c r="AH364" s="153"/>
      <c r="AI364" s="153"/>
      <c r="AJ364" s="153"/>
      <c r="AK364" s="153"/>
      <c r="AL364" s="153"/>
      <c r="AM364" s="153"/>
      <c r="AN364" s="153"/>
      <c r="AO364" s="153"/>
      <c r="AP364" s="153"/>
      <c r="AQ364" s="153"/>
      <c r="AR364" s="153"/>
      <c r="AS364" s="153"/>
    </row>
    <row r="365" spans="2:45" s="150" customFormat="1">
      <c r="B365" s="157"/>
      <c r="C365" s="153"/>
      <c r="D365" s="153"/>
      <c r="E365" s="153"/>
      <c r="F365" s="153"/>
      <c r="G365" s="153"/>
      <c r="H365" s="153"/>
      <c r="I365" s="153"/>
      <c r="J365" s="153"/>
      <c r="K365" s="153"/>
      <c r="L365" s="153"/>
      <c r="M365" s="153"/>
      <c r="N365" s="153"/>
      <c r="O365" s="153"/>
      <c r="Q365" s="296"/>
      <c r="R365" s="153"/>
      <c r="S365" s="153"/>
      <c r="T365" s="153"/>
      <c r="U365" s="153"/>
      <c r="V365" s="153"/>
      <c r="W365" s="153"/>
      <c r="X365" s="153"/>
      <c r="Y365" s="153"/>
      <c r="Z365" s="153"/>
      <c r="AA365" s="153"/>
      <c r="AB365" s="153"/>
      <c r="AC365" s="153"/>
      <c r="AD365" s="153"/>
      <c r="AF365" s="296"/>
      <c r="AG365" s="153"/>
      <c r="AH365" s="153"/>
      <c r="AI365" s="153"/>
      <c r="AJ365" s="153"/>
      <c r="AK365" s="153"/>
      <c r="AL365" s="153"/>
      <c r="AM365" s="153"/>
      <c r="AN365" s="153"/>
      <c r="AO365" s="153"/>
      <c r="AP365" s="153"/>
      <c r="AQ365" s="153"/>
      <c r="AR365" s="153"/>
      <c r="AS365" s="153"/>
    </row>
    <row r="366" spans="2:45" s="150" customFormat="1">
      <c r="B366" s="157"/>
      <c r="C366" s="153"/>
      <c r="D366" s="153"/>
      <c r="E366" s="153"/>
      <c r="F366" s="153"/>
      <c r="G366" s="153"/>
      <c r="H366" s="153"/>
      <c r="I366" s="153"/>
      <c r="J366" s="153"/>
      <c r="K366" s="153"/>
      <c r="L366" s="153"/>
      <c r="M366" s="153"/>
      <c r="N366" s="153"/>
      <c r="O366" s="153"/>
      <c r="Q366" s="296"/>
      <c r="R366" s="153"/>
      <c r="S366" s="153"/>
      <c r="T366" s="153"/>
      <c r="U366" s="153"/>
      <c r="V366" s="153"/>
      <c r="W366" s="153"/>
      <c r="X366" s="153"/>
      <c r="Y366" s="153"/>
      <c r="Z366" s="153"/>
      <c r="AA366" s="153"/>
      <c r="AB366" s="153"/>
      <c r="AC366" s="153"/>
      <c r="AD366" s="153"/>
      <c r="AF366" s="296"/>
      <c r="AG366" s="153"/>
      <c r="AH366" s="153"/>
      <c r="AI366" s="153"/>
      <c r="AJ366" s="153"/>
      <c r="AK366" s="153"/>
      <c r="AL366" s="153"/>
      <c r="AM366" s="153"/>
      <c r="AN366" s="153"/>
      <c r="AO366" s="153"/>
      <c r="AP366" s="153"/>
      <c r="AQ366" s="153"/>
      <c r="AR366" s="153"/>
      <c r="AS366" s="153"/>
    </row>
    <row r="367" spans="2:45" s="150" customFormat="1">
      <c r="B367" s="157"/>
      <c r="C367" s="153"/>
      <c r="D367" s="153"/>
      <c r="E367" s="153"/>
      <c r="F367" s="153"/>
      <c r="G367" s="153"/>
      <c r="H367" s="153"/>
      <c r="I367" s="153"/>
      <c r="J367" s="153"/>
      <c r="K367" s="153"/>
      <c r="L367" s="153"/>
      <c r="M367" s="153"/>
      <c r="N367" s="153"/>
      <c r="O367" s="153"/>
      <c r="Q367" s="296"/>
      <c r="R367" s="153"/>
      <c r="S367" s="153"/>
      <c r="T367" s="153"/>
      <c r="U367" s="153"/>
      <c r="V367" s="153"/>
      <c r="W367" s="153"/>
      <c r="X367" s="153"/>
      <c r="Y367" s="153"/>
      <c r="Z367" s="153"/>
      <c r="AA367" s="153"/>
      <c r="AB367" s="153"/>
      <c r="AC367" s="153"/>
      <c r="AD367" s="153"/>
      <c r="AF367" s="296"/>
      <c r="AG367" s="153"/>
      <c r="AH367" s="153"/>
      <c r="AI367" s="153"/>
      <c r="AJ367" s="153"/>
      <c r="AK367" s="153"/>
      <c r="AL367" s="153"/>
      <c r="AM367" s="153"/>
      <c r="AN367" s="153"/>
      <c r="AO367" s="153"/>
      <c r="AP367" s="153"/>
      <c r="AQ367" s="153"/>
      <c r="AR367" s="153"/>
      <c r="AS367" s="153"/>
    </row>
    <row r="368" spans="2:45" s="150" customFormat="1">
      <c r="B368" s="157"/>
      <c r="C368" s="153"/>
      <c r="D368" s="153"/>
      <c r="E368" s="153"/>
      <c r="F368" s="153"/>
      <c r="G368" s="153"/>
      <c r="H368" s="153"/>
      <c r="I368" s="153"/>
      <c r="J368" s="153"/>
      <c r="K368" s="153"/>
      <c r="L368" s="153"/>
      <c r="M368" s="153"/>
      <c r="N368" s="153"/>
      <c r="O368" s="153"/>
      <c r="Q368" s="296"/>
      <c r="R368" s="153"/>
      <c r="S368" s="153"/>
      <c r="T368" s="153"/>
      <c r="U368" s="153"/>
      <c r="V368" s="153"/>
      <c r="W368" s="153"/>
      <c r="X368" s="153"/>
      <c r="Y368" s="153"/>
      <c r="Z368" s="153"/>
      <c r="AA368" s="153"/>
      <c r="AB368" s="153"/>
      <c r="AC368" s="153"/>
      <c r="AD368" s="153"/>
      <c r="AF368" s="296"/>
      <c r="AG368" s="153"/>
      <c r="AH368" s="153"/>
      <c r="AI368" s="153"/>
      <c r="AJ368" s="153"/>
      <c r="AK368" s="153"/>
      <c r="AL368" s="153"/>
      <c r="AM368" s="153"/>
      <c r="AN368" s="153"/>
      <c r="AO368" s="153"/>
      <c r="AP368" s="153"/>
      <c r="AQ368" s="153"/>
      <c r="AR368" s="153"/>
      <c r="AS368" s="153"/>
    </row>
    <row r="369" spans="2:45" s="150" customFormat="1">
      <c r="B369" s="157"/>
      <c r="C369" s="153"/>
      <c r="D369" s="153"/>
      <c r="E369" s="153"/>
      <c r="F369" s="153"/>
      <c r="G369" s="153"/>
      <c r="H369" s="153"/>
      <c r="I369" s="153"/>
      <c r="J369" s="153"/>
      <c r="K369" s="153"/>
      <c r="L369" s="153"/>
      <c r="M369" s="153"/>
      <c r="N369" s="153"/>
      <c r="O369" s="153"/>
      <c r="Q369" s="296"/>
      <c r="R369" s="153"/>
      <c r="S369" s="153"/>
      <c r="T369" s="153"/>
      <c r="U369" s="153"/>
      <c r="V369" s="153"/>
      <c r="W369" s="153"/>
      <c r="X369" s="153"/>
      <c r="Y369" s="153"/>
      <c r="Z369" s="153"/>
      <c r="AA369" s="153"/>
      <c r="AB369" s="153"/>
      <c r="AC369" s="153"/>
      <c r="AD369" s="153"/>
      <c r="AF369" s="296"/>
      <c r="AG369" s="153"/>
      <c r="AH369" s="153"/>
      <c r="AI369" s="153"/>
      <c r="AJ369" s="153"/>
      <c r="AK369" s="153"/>
      <c r="AL369" s="153"/>
      <c r="AM369" s="153"/>
      <c r="AN369" s="153"/>
      <c r="AO369" s="153"/>
      <c r="AP369" s="153"/>
      <c r="AQ369" s="153"/>
      <c r="AR369" s="153"/>
      <c r="AS369" s="153"/>
    </row>
    <row r="370" spans="2:45" s="150" customFormat="1">
      <c r="B370" s="157"/>
      <c r="C370" s="153"/>
      <c r="D370" s="153"/>
      <c r="E370" s="153"/>
      <c r="F370" s="153"/>
      <c r="G370" s="153"/>
      <c r="H370" s="153"/>
      <c r="I370" s="153"/>
      <c r="J370" s="153"/>
      <c r="K370" s="153"/>
      <c r="L370" s="153"/>
      <c r="M370" s="153"/>
      <c r="N370" s="153"/>
      <c r="O370" s="153"/>
      <c r="Q370" s="296"/>
      <c r="R370" s="153"/>
      <c r="S370" s="153"/>
      <c r="T370" s="153"/>
      <c r="U370" s="153"/>
      <c r="V370" s="153"/>
      <c r="W370" s="153"/>
      <c r="X370" s="153"/>
      <c r="Y370" s="153"/>
      <c r="Z370" s="153"/>
      <c r="AA370" s="153"/>
      <c r="AB370" s="153"/>
      <c r="AC370" s="153"/>
      <c r="AD370" s="153"/>
      <c r="AF370" s="296"/>
      <c r="AG370" s="153"/>
      <c r="AH370" s="153"/>
      <c r="AI370" s="153"/>
      <c r="AJ370" s="153"/>
      <c r="AK370" s="153"/>
      <c r="AL370" s="153"/>
      <c r="AM370" s="153"/>
      <c r="AN370" s="153"/>
      <c r="AO370" s="153"/>
      <c r="AP370" s="153"/>
      <c r="AQ370" s="153"/>
      <c r="AR370" s="153"/>
      <c r="AS370" s="153"/>
    </row>
    <row r="371" spans="2:45" s="150" customFormat="1">
      <c r="B371" s="157"/>
      <c r="C371" s="153"/>
      <c r="D371" s="153"/>
      <c r="E371" s="153"/>
      <c r="F371" s="153"/>
      <c r="G371" s="153"/>
      <c r="H371" s="153"/>
      <c r="I371" s="153"/>
      <c r="J371" s="153"/>
      <c r="K371" s="153"/>
      <c r="L371" s="153"/>
      <c r="M371" s="153"/>
      <c r="N371" s="153"/>
      <c r="O371" s="153"/>
      <c r="Q371" s="296"/>
      <c r="R371" s="153"/>
      <c r="S371" s="153"/>
      <c r="T371" s="153"/>
      <c r="U371" s="153"/>
      <c r="V371" s="153"/>
      <c r="W371" s="153"/>
      <c r="X371" s="153"/>
      <c r="Y371" s="153"/>
      <c r="Z371" s="153"/>
      <c r="AA371" s="153"/>
      <c r="AB371" s="153"/>
      <c r="AC371" s="153"/>
      <c r="AD371" s="153"/>
      <c r="AF371" s="296"/>
      <c r="AG371" s="153"/>
      <c r="AH371" s="153"/>
      <c r="AI371" s="153"/>
      <c r="AJ371" s="153"/>
      <c r="AK371" s="153"/>
      <c r="AL371" s="153"/>
      <c r="AM371" s="153"/>
      <c r="AN371" s="153"/>
      <c r="AO371" s="153"/>
      <c r="AP371" s="153"/>
      <c r="AQ371" s="153"/>
      <c r="AR371" s="153"/>
      <c r="AS371" s="153"/>
    </row>
    <row r="372" spans="2:45" s="150" customFormat="1">
      <c r="B372" s="157"/>
      <c r="C372" s="153"/>
      <c r="D372" s="153"/>
      <c r="E372" s="153"/>
      <c r="F372" s="153"/>
      <c r="G372" s="153"/>
      <c r="H372" s="153"/>
      <c r="I372" s="153"/>
      <c r="J372" s="153"/>
      <c r="K372" s="153"/>
      <c r="L372" s="153"/>
      <c r="M372" s="153"/>
      <c r="N372" s="153"/>
      <c r="O372" s="153"/>
      <c r="Q372" s="296"/>
      <c r="R372" s="153"/>
      <c r="S372" s="153"/>
      <c r="T372" s="153"/>
      <c r="U372" s="153"/>
      <c r="V372" s="153"/>
      <c r="W372" s="153"/>
      <c r="X372" s="153"/>
      <c r="Y372" s="153"/>
      <c r="Z372" s="153"/>
      <c r="AA372" s="153"/>
      <c r="AB372" s="153"/>
      <c r="AC372" s="153"/>
      <c r="AD372" s="153"/>
      <c r="AF372" s="296"/>
      <c r="AG372" s="153"/>
      <c r="AH372" s="153"/>
      <c r="AI372" s="153"/>
      <c r="AJ372" s="153"/>
      <c r="AK372" s="153"/>
      <c r="AL372" s="153"/>
      <c r="AM372" s="153"/>
      <c r="AN372" s="153"/>
      <c r="AO372" s="153"/>
      <c r="AP372" s="153"/>
      <c r="AQ372" s="153"/>
      <c r="AR372" s="153"/>
      <c r="AS372" s="153"/>
    </row>
    <row r="373" spans="2:45" s="150" customFormat="1">
      <c r="B373" s="157"/>
      <c r="C373" s="153"/>
      <c r="D373" s="153"/>
      <c r="E373" s="153"/>
      <c r="F373" s="153"/>
      <c r="G373" s="153"/>
      <c r="H373" s="153"/>
      <c r="I373" s="153"/>
      <c r="J373" s="153"/>
      <c r="K373" s="153"/>
      <c r="L373" s="153"/>
      <c r="M373" s="153"/>
      <c r="N373" s="153"/>
      <c r="O373" s="153"/>
      <c r="Q373" s="296"/>
      <c r="R373" s="153"/>
      <c r="S373" s="153"/>
      <c r="T373" s="153"/>
      <c r="U373" s="153"/>
      <c r="V373" s="153"/>
      <c r="W373" s="153"/>
      <c r="X373" s="153"/>
      <c r="Y373" s="153"/>
      <c r="Z373" s="153"/>
      <c r="AA373" s="153"/>
      <c r="AB373" s="153"/>
      <c r="AC373" s="153"/>
      <c r="AD373" s="153"/>
      <c r="AF373" s="296"/>
      <c r="AG373" s="153"/>
      <c r="AH373" s="153"/>
      <c r="AI373" s="153"/>
      <c r="AJ373" s="153"/>
      <c r="AK373" s="153"/>
      <c r="AL373" s="153"/>
      <c r="AM373" s="153"/>
      <c r="AN373" s="153"/>
      <c r="AO373" s="153"/>
      <c r="AP373" s="153"/>
      <c r="AQ373" s="153"/>
      <c r="AR373" s="153"/>
      <c r="AS373" s="153"/>
    </row>
    <row r="374" spans="2:45" s="150" customFormat="1">
      <c r="B374" s="157"/>
      <c r="C374" s="153"/>
      <c r="D374" s="153"/>
      <c r="E374" s="153"/>
      <c r="F374" s="153"/>
      <c r="G374" s="153"/>
      <c r="H374" s="153"/>
      <c r="I374" s="153"/>
      <c r="J374" s="153"/>
      <c r="K374" s="153"/>
      <c r="L374" s="153"/>
      <c r="M374" s="153"/>
      <c r="N374" s="153"/>
      <c r="O374" s="153"/>
      <c r="Q374" s="296"/>
      <c r="R374" s="153"/>
      <c r="S374" s="153"/>
      <c r="T374" s="153"/>
      <c r="U374" s="153"/>
      <c r="V374" s="153"/>
      <c r="W374" s="153"/>
      <c r="X374" s="153"/>
      <c r="Y374" s="153"/>
      <c r="Z374" s="153"/>
      <c r="AA374" s="153"/>
      <c r="AB374" s="153"/>
      <c r="AC374" s="153"/>
      <c r="AD374" s="153"/>
      <c r="AF374" s="296"/>
      <c r="AG374" s="153"/>
      <c r="AH374" s="153"/>
      <c r="AI374" s="153"/>
      <c r="AJ374" s="153"/>
      <c r="AK374" s="153"/>
      <c r="AL374" s="153"/>
      <c r="AM374" s="153"/>
      <c r="AN374" s="153"/>
      <c r="AO374" s="153"/>
      <c r="AP374" s="153"/>
      <c r="AQ374" s="153"/>
      <c r="AR374" s="153"/>
      <c r="AS374" s="153"/>
    </row>
    <row r="375" spans="2:45" s="150" customFormat="1">
      <c r="B375" s="157"/>
      <c r="C375" s="153"/>
      <c r="D375" s="153"/>
      <c r="E375" s="153"/>
      <c r="F375" s="153"/>
      <c r="G375" s="153"/>
      <c r="H375" s="153"/>
      <c r="I375" s="153"/>
      <c r="J375" s="153"/>
      <c r="K375" s="153"/>
      <c r="L375" s="153"/>
      <c r="M375" s="153"/>
      <c r="N375" s="153"/>
      <c r="O375" s="153"/>
      <c r="Q375" s="296"/>
      <c r="R375" s="153"/>
      <c r="S375" s="153"/>
      <c r="T375" s="153"/>
      <c r="U375" s="153"/>
      <c r="V375" s="153"/>
      <c r="W375" s="153"/>
      <c r="X375" s="153"/>
      <c r="Y375" s="153"/>
      <c r="Z375" s="153"/>
      <c r="AA375" s="153"/>
      <c r="AB375" s="153"/>
      <c r="AC375" s="153"/>
      <c r="AD375" s="153"/>
      <c r="AF375" s="296"/>
      <c r="AG375" s="153"/>
      <c r="AH375" s="153"/>
      <c r="AI375" s="153"/>
      <c r="AJ375" s="153"/>
      <c r="AK375" s="153"/>
      <c r="AL375" s="153"/>
      <c r="AM375" s="153"/>
      <c r="AN375" s="153"/>
      <c r="AO375" s="153"/>
      <c r="AP375" s="153"/>
      <c r="AQ375" s="153"/>
      <c r="AR375" s="153"/>
      <c r="AS375" s="153"/>
    </row>
    <row r="376" spans="2:45" s="150" customFormat="1">
      <c r="B376" s="157"/>
      <c r="C376" s="153"/>
      <c r="D376" s="153"/>
      <c r="E376" s="153"/>
      <c r="F376" s="153"/>
      <c r="G376" s="153"/>
      <c r="H376" s="153"/>
      <c r="I376" s="153"/>
      <c r="J376" s="153"/>
      <c r="K376" s="153"/>
      <c r="L376" s="153"/>
      <c r="M376" s="153"/>
      <c r="N376" s="153"/>
      <c r="O376" s="153"/>
      <c r="Q376" s="296"/>
      <c r="R376" s="153"/>
      <c r="S376" s="153"/>
      <c r="T376" s="153"/>
      <c r="U376" s="153"/>
      <c r="V376" s="153"/>
      <c r="W376" s="153"/>
      <c r="X376" s="153"/>
      <c r="Y376" s="153"/>
      <c r="Z376" s="153"/>
      <c r="AA376" s="153"/>
      <c r="AB376" s="153"/>
      <c r="AC376" s="153"/>
      <c r="AD376" s="153"/>
      <c r="AF376" s="296"/>
      <c r="AG376" s="153"/>
      <c r="AH376" s="153"/>
      <c r="AI376" s="153"/>
      <c r="AJ376" s="153"/>
      <c r="AK376" s="153"/>
      <c r="AL376" s="153"/>
      <c r="AM376" s="153"/>
      <c r="AN376" s="153"/>
      <c r="AO376" s="153"/>
      <c r="AP376" s="153"/>
      <c r="AQ376" s="153"/>
      <c r="AR376" s="153"/>
      <c r="AS376" s="153"/>
    </row>
    <row r="377" spans="2:45" s="150" customFormat="1">
      <c r="B377" s="157"/>
      <c r="C377" s="153"/>
      <c r="D377" s="153"/>
      <c r="E377" s="153"/>
      <c r="F377" s="153"/>
      <c r="G377" s="153"/>
      <c r="H377" s="153"/>
      <c r="I377" s="153"/>
      <c r="J377" s="153"/>
      <c r="K377" s="153"/>
      <c r="L377" s="153"/>
      <c r="M377" s="153"/>
      <c r="N377" s="153"/>
      <c r="O377" s="153"/>
      <c r="Q377" s="296"/>
      <c r="R377" s="153"/>
      <c r="S377" s="153"/>
      <c r="T377" s="153"/>
      <c r="U377" s="153"/>
      <c r="V377" s="153"/>
      <c r="W377" s="153"/>
      <c r="X377" s="153"/>
      <c r="Y377" s="153"/>
      <c r="Z377" s="153"/>
      <c r="AA377" s="153"/>
      <c r="AB377" s="153"/>
      <c r="AC377" s="153"/>
      <c r="AD377" s="153"/>
      <c r="AF377" s="296"/>
      <c r="AG377" s="153"/>
      <c r="AH377" s="153"/>
      <c r="AI377" s="153"/>
      <c r="AJ377" s="153"/>
      <c r="AK377" s="153"/>
      <c r="AL377" s="153"/>
      <c r="AM377" s="153"/>
      <c r="AN377" s="153"/>
      <c r="AO377" s="153"/>
      <c r="AP377" s="153"/>
      <c r="AQ377" s="153"/>
      <c r="AR377" s="153"/>
      <c r="AS377" s="153"/>
    </row>
    <row r="378" spans="2:45" s="150" customFormat="1">
      <c r="B378" s="157"/>
      <c r="C378" s="153"/>
      <c r="D378" s="153"/>
      <c r="E378" s="153"/>
      <c r="F378" s="153"/>
      <c r="G378" s="153"/>
      <c r="H378" s="153"/>
      <c r="I378" s="153"/>
      <c r="J378" s="153"/>
      <c r="K378" s="153"/>
      <c r="L378" s="153"/>
      <c r="M378" s="153"/>
      <c r="N378" s="153"/>
      <c r="O378" s="153"/>
      <c r="Q378" s="296"/>
      <c r="R378" s="153"/>
      <c r="S378" s="153"/>
      <c r="T378" s="153"/>
      <c r="U378" s="153"/>
      <c r="V378" s="153"/>
      <c r="W378" s="153"/>
      <c r="X378" s="153"/>
      <c r="Y378" s="153"/>
      <c r="Z378" s="153"/>
      <c r="AA378" s="153"/>
      <c r="AB378" s="153"/>
      <c r="AC378" s="153"/>
      <c r="AD378" s="153"/>
      <c r="AF378" s="296"/>
      <c r="AG378" s="153"/>
      <c r="AH378" s="153"/>
      <c r="AI378" s="153"/>
      <c r="AJ378" s="153"/>
      <c r="AK378" s="153"/>
      <c r="AL378" s="153"/>
      <c r="AM378" s="153"/>
      <c r="AN378" s="153"/>
      <c r="AO378" s="153"/>
      <c r="AP378" s="153"/>
      <c r="AQ378" s="153"/>
      <c r="AR378" s="153"/>
      <c r="AS378" s="153"/>
    </row>
    <row r="379" spans="2:45" s="150" customFormat="1">
      <c r="B379" s="157"/>
      <c r="C379" s="153"/>
      <c r="D379" s="153"/>
      <c r="E379" s="153"/>
      <c r="F379" s="153"/>
      <c r="G379" s="153"/>
      <c r="H379" s="153"/>
      <c r="I379" s="153"/>
      <c r="J379" s="153"/>
      <c r="K379" s="153"/>
      <c r="L379" s="153"/>
      <c r="M379" s="153"/>
      <c r="N379" s="153"/>
      <c r="O379" s="153"/>
      <c r="Q379" s="296"/>
      <c r="R379" s="153"/>
      <c r="S379" s="153"/>
      <c r="T379" s="153"/>
      <c r="U379" s="153"/>
      <c r="V379" s="153"/>
      <c r="W379" s="153"/>
      <c r="X379" s="153"/>
      <c r="Y379" s="153"/>
      <c r="Z379" s="153"/>
      <c r="AA379" s="153"/>
      <c r="AB379" s="153"/>
      <c r="AC379" s="153"/>
      <c r="AD379" s="153"/>
      <c r="AF379" s="296"/>
      <c r="AG379" s="153"/>
      <c r="AH379" s="153"/>
      <c r="AI379" s="153"/>
      <c r="AJ379" s="153"/>
      <c r="AK379" s="153"/>
      <c r="AL379" s="153"/>
      <c r="AM379" s="153"/>
      <c r="AN379" s="153"/>
      <c r="AO379" s="153"/>
      <c r="AP379" s="153"/>
      <c r="AQ379" s="153"/>
      <c r="AR379" s="153"/>
      <c r="AS379" s="153"/>
    </row>
    <row r="380" spans="2:45" s="150" customFormat="1">
      <c r="B380" s="157"/>
      <c r="C380" s="153"/>
      <c r="D380" s="153"/>
      <c r="E380" s="153"/>
      <c r="F380" s="153"/>
      <c r="G380" s="153"/>
      <c r="H380" s="153"/>
      <c r="I380" s="153"/>
      <c r="J380" s="153"/>
      <c r="K380" s="153"/>
      <c r="L380" s="153"/>
      <c r="M380" s="153"/>
      <c r="N380" s="153"/>
      <c r="O380" s="153"/>
      <c r="Q380" s="296"/>
      <c r="R380" s="153"/>
      <c r="S380" s="153"/>
      <c r="T380" s="153"/>
      <c r="U380" s="153"/>
      <c r="V380" s="153"/>
      <c r="W380" s="153"/>
      <c r="X380" s="153"/>
      <c r="Y380" s="153"/>
      <c r="Z380" s="153"/>
      <c r="AA380" s="153"/>
      <c r="AB380" s="153"/>
      <c r="AC380" s="153"/>
      <c r="AD380" s="153"/>
      <c r="AF380" s="296"/>
      <c r="AG380" s="153"/>
      <c r="AH380" s="153"/>
      <c r="AI380" s="153"/>
      <c r="AJ380" s="153"/>
      <c r="AK380" s="153"/>
      <c r="AL380" s="153"/>
      <c r="AM380" s="153"/>
      <c r="AN380" s="153"/>
      <c r="AO380" s="153"/>
      <c r="AP380" s="153"/>
      <c r="AQ380" s="153"/>
      <c r="AR380" s="153"/>
      <c r="AS380" s="153"/>
    </row>
    <row r="381" spans="2:45" s="150" customFormat="1">
      <c r="B381" s="157"/>
      <c r="C381" s="153"/>
      <c r="D381" s="153"/>
      <c r="E381" s="153"/>
      <c r="F381" s="153"/>
      <c r="G381" s="153"/>
      <c r="H381" s="153"/>
      <c r="I381" s="153"/>
      <c r="J381" s="153"/>
      <c r="K381" s="153"/>
      <c r="L381" s="153"/>
      <c r="M381" s="153"/>
      <c r="N381" s="153"/>
      <c r="O381" s="153"/>
      <c r="Q381" s="296"/>
      <c r="R381" s="153"/>
      <c r="S381" s="153"/>
      <c r="T381" s="153"/>
      <c r="U381" s="153"/>
      <c r="V381" s="153"/>
      <c r="W381" s="153"/>
      <c r="X381" s="153"/>
      <c r="Y381" s="153"/>
      <c r="Z381" s="153"/>
      <c r="AA381" s="153"/>
      <c r="AB381" s="153"/>
      <c r="AC381" s="153"/>
      <c r="AD381" s="153"/>
      <c r="AF381" s="296"/>
      <c r="AG381" s="153"/>
      <c r="AH381" s="153"/>
      <c r="AI381" s="153"/>
      <c r="AJ381" s="153"/>
      <c r="AK381" s="153"/>
      <c r="AL381" s="153"/>
      <c r="AM381" s="153"/>
      <c r="AN381" s="153"/>
      <c r="AO381" s="153"/>
      <c r="AP381" s="153"/>
      <c r="AQ381" s="153"/>
      <c r="AR381" s="153"/>
      <c r="AS381" s="153"/>
    </row>
    <row r="382" spans="2:45" s="150" customFormat="1">
      <c r="B382" s="157"/>
      <c r="C382" s="153"/>
      <c r="D382" s="153"/>
      <c r="E382" s="153"/>
      <c r="F382" s="153"/>
      <c r="G382" s="153"/>
      <c r="H382" s="153"/>
      <c r="I382" s="153"/>
      <c r="J382" s="153"/>
      <c r="K382" s="153"/>
      <c r="L382" s="153"/>
      <c r="M382" s="153"/>
      <c r="N382" s="153"/>
      <c r="O382" s="153"/>
      <c r="Q382" s="296"/>
      <c r="R382" s="153"/>
      <c r="S382" s="153"/>
      <c r="T382" s="153"/>
      <c r="U382" s="153"/>
      <c r="V382" s="153"/>
      <c r="W382" s="153"/>
      <c r="X382" s="153"/>
      <c r="Y382" s="153"/>
      <c r="Z382" s="153"/>
      <c r="AA382" s="153"/>
      <c r="AB382" s="153"/>
      <c r="AC382" s="153"/>
      <c r="AD382" s="153"/>
      <c r="AF382" s="296"/>
      <c r="AG382" s="153"/>
      <c r="AH382" s="153"/>
      <c r="AI382" s="153"/>
      <c r="AJ382" s="153"/>
      <c r="AK382" s="153"/>
      <c r="AL382" s="153"/>
      <c r="AM382" s="153"/>
      <c r="AN382" s="153"/>
      <c r="AO382" s="153"/>
      <c r="AP382" s="153"/>
      <c r="AQ382" s="153"/>
      <c r="AR382" s="153"/>
      <c r="AS382" s="153"/>
    </row>
    <row r="383" spans="2:45" s="150" customFormat="1">
      <c r="B383" s="157"/>
      <c r="C383" s="153"/>
      <c r="D383" s="153"/>
      <c r="E383" s="153"/>
      <c r="F383" s="153"/>
      <c r="G383" s="153"/>
      <c r="H383" s="153"/>
      <c r="I383" s="153"/>
      <c r="J383" s="153"/>
      <c r="K383" s="153"/>
      <c r="L383" s="153"/>
      <c r="M383" s="153"/>
      <c r="N383" s="153"/>
      <c r="O383" s="153"/>
      <c r="Q383" s="296"/>
      <c r="R383" s="153"/>
      <c r="S383" s="153"/>
      <c r="T383" s="153"/>
      <c r="U383" s="153"/>
      <c r="V383" s="153"/>
      <c r="W383" s="153"/>
      <c r="X383" s="153"/>
      <c r="Y383" s="153"/>
      <c r="Z383" s="153"/>
      <c r="AA383" s="153"/>
      <c r="AB383" s="153"/>
      <c r="AC383" s="153"/>
      <c r="AD383" s="153"/>
      <c r="AF383" s="296"/>
      <c r="AG383" s="153"/>
      <c r="AH383" s="153"/>
      <c r="AI383" s="153"/>
      <c r="AJ383" s="153"/>
      <c r="AK383" s="153"/>
      <c r="AL383" s="153"/>
      <c r="AM383" s="153"/>
      <c r="AN383" s="153"/>
      <c r="AO383" s="153"/>
      <c r="AP383" s="153"/>
      <c r="AQ383" s="153"/>
      <c r="AR383" s="153"/>
      <c r="AS383" s="153"/>
    </row>
    <row r="384" spans="2:45" s="150" customFormat="1">
      <c r="B384" s="157"/>
      <c r="C384" s="153"/>
      <c r="D384" s="153"/>
      <c r="E384" s="153"/>
      <c r="F384" s="153"/>
      <c r="G384" s="153"/>
      <c r="H384" s="153"/>
      <c r="I384" s="153"/>
      <c r="J384" s="153"/>
      <c r="K384" s="153"/>
      <c r="L384" s="153"/>
      <c r="M384" s="153"/>
      <c r="N384" s="153"/>
      <c r="O384" s="153"/>
      <c r="Q384" s="296"/>
      <c r="R384" s="153"/>
      <c r="S384" s="153"/>
      <c r="T384" s="153"/>
      <c r="U384" s="153"/>
      <c r="V384" s="153"/>
      <c r="W384" s="153"/>
      <c r="X384" s="153"/>
      <c r="Y384" s="153"/>
      <c r="Z384" s="153"/>
      <c r="AA384" s="153"/>
      <c r="AB384" s="153"/>
      <c r="AC384" s="153"/>
      <c r="AD384" s="153"/>
      <c r="AF384" s="296"/>
      <c r="AG384" s="153"/>
      <c r="AH384" s="153"/>
      <c r="AI384" s="153"/>
      <c r="AJ384" s="153"/>
      <c r="AK384" s="153"/>
      <c r="AL384" s="153"/>
      <c r="AM384" s="153"/>
      <c r="AN384" s="153"/>
      <c r="AO384" s="153"/>
      <c r="AP384" s="153"/>
      <c r="AQ384" s="153"/>
      <c r="AR384" s="153"/>
      <c r="AS384" s="153"/>
    </row>
    <row r="385" spans="2:45" s="150" customFormat="1">
      <c r="B385" s="157"/>
      <c r="C385" s="153"/>
      <c r="D385" s="153"/>
      <c r="E385" s="153"/>
      <c r="F385" s="153"/>
      <c r="G385" s="153"/>
      <c r="H385" s="153"/>
      <c r="I385" s="153"/>
      <c r="J385" s="153"/>
      <c r="K385" s="153"/>
      <c r="L385" s="153"/>
      <c r="M385" s="153"/>
      <c r="N385" s="153"/>
      <c r="O385" s="153"/>
      <c r="Q385" s="296"/>
      <c r="R385" s="153"/>
      <c r="S385" s="153"/>
      <c r="T385" s="153"/>
      <c r="U385" s="153"/>
      <c r="V385" s="153"/>
      <c r="W385" s="153"/>
      <c r="X385" s="153"/>
      <c r="Y385" s="153"/>
      <c r="Z385" s="153"/>
      <c r="AA385" s="153"/>
      <c r="AB385" s="153"/>
      <c r="AC385" s="153"/>
      <c r="AD385" s="153"/>
      <c r="AF385" s="296"/>
      <c r="AG385" s="153"/>
      <c r="AH385" s="153"/>
      <c r="AI385" s="153"/>
      <c r="AJ385" s="153"/>
      <c r="AK385" s="153"/>
      <c r="AL385" s="153"/>
      <c r="AM385" s="153"/>
      <c r="AN385" s="153"/>
      <c r="AO385" s="153"/>
      <c r="AP385" s="153"/>
      <c r="AQ385" s="153"/>
      <c r="AR385" s="153"/>
      <c r="AS385" s="153"/>
    </row>
    <row r="386" spans="2:45" s="150" customFormat="1">
      <c r="B386" s="157"/>
      <c r="C386" s="153"/>
      <c r="D386" s="153"/>
      <c r="E386" s="153"/>
      <c r="F386" s="153"/>
      <c r="G386" s="153"/>
      <c r="H386" s="153"/>
      <c r="I386" s="153"/>
      <c r="J386" s="153"/>
      <c r="K386" s="153"/>
      <c r="L386" s="153"/>
      <c r="M386" s="153"/>
      <c r="N386" s="153"/>
      <c r="O386" s="153"/>
      <c r="Q386" s="296"/>
      <c r="R386" s="153"/>
      <c r="S386" s="153"/>
      <c r="T386" s="153"/>
      <c r="U386" s="153"/>
      <c r="V386" s="153"/>
      <c r="W386" s="153"/>
      <c r="X386" s="153"/>
      <c r="Y386" s="153"/>
      <c r="Z386" s="153"/>
      <c r="AA386" s="153"/>
      <c r="AB386" s="153"/>
      <c r="AC386" s="153"/>
      <c r="AD386" s="153"/>
      <c r="AF386" s="296"/>
      <c r="AG386" s="153"/>
      <c r="AH386" s="153"/>
      <c r="AI386" s="153"/>
      <c r="AJ386" s="153"/>
      <c r="AK386" s="153"/>
      <c r="AL386" s="153"/>
      <c r="AM386" s="153"/>
      <c r="AN386" s="153"/>
      <c r="AO386" s="153"/>
      <c r="AP386" s="153"/>
      <c r="AQ386" s="153"/>
      <c r="AR386" s="153"/>
      <c r="AS386" s="153"/>
    </row>
    <row r="387" spans="2:45" s="150" customFormat="1">
      <c r="B387" s="157"/>
      <c r="C387" s="153"/>
      <c r="D387" s="153"/>
      <c r="E387" s="153"/>
      <c r="F387" s="153"/>
      <c r="G387" s="153"/>
      <c r="H387" s="153"/>
      <c r="I387" s="153"/>
      <c r="J387" s="153"/>
      <c r="K387" s="153"/>
      <c r="L387" s="153"/>
      <c r="M387" s="153"/>
      <c r="N387" s="153"/>
      <c r="O387" s="153"/>
      <c r="Q387" s="296"/>
      <c r="R387" s="153"/>
      <c r="S387" s="153"/>
      <c r="T387" s="153"/>
      <c r="U387" s="153"/>
      <c r="V387" s="153"/>
      <c r="W387" s="153"/>
      <c r="X387" s="153"/>
      <c r="Y387" s="153"/>
      <c r="Z387" s="153"/>
      <c r="AA387" s="153"/>
      <c r="AB387" s="153"/>
      <c r="AC387" s="153"/>
      <c r="AD387" s="153"/>
      <c r="AF387" s="296"/>
      <c r="AG387" s="153"/>
      <c r="AH387" s="153"/>
      <c r="AI387" s="153"/>
      <c r="AJ387" s="153"/>
      <c r="AK387" s="153"/>
      <c r="AL387" s="153"/>
      <c r="AM387" s="153"/>
      <c r="AN387" s="153"/>
      <c r="AO387" s="153"/>
      <c r="AP387" s="153"/>
      <c r="AQ387" s="153"/>
      <c r="AR387" s="153"/>
      <c r="AS387" s="153"/>
    </row>
    <row r="388" spans="2:45" s="150" customFormat="1">
      <c r="B388" s="157"/>
      <c r="C388" s="153"/>
      <c r="D388" s="153"/>
      <c r="E388" s="153"/>
      <c r="F388" s="153"/>
      <c r="G388" s="153"/>
      <c r="H388" s="153"/>
      <c r="I388" s="153"/>
      <c r="J388" s="153"/>
      <c r="K388" s="153"/>
      <c r="L388" s="153"/>
      <c r="M388" s="153"/>
      <c r="N388" s="153"/>
      <c r="O388" s="153"/>
      <c r="Q388" s="296"/>
      <c r="R388" s="153"/>
      <c r="S388" s="153"/>
      <c r="T388" s="153"/>
      <c r="U388" s="153"/>
      <c r="V388" s="153"/>
      <c r="W388" s="153"/>
      <c r="X388" s="153"/>
      <c r="Y388" s="153"/>
      <c r="Z388" s="153"/>
      <c r="AA388" s="153"/>
      <c r="AB388" s="153"/>
      <c r="AC388" s="153"/>
      <c r="AD388" s="153"/>
      <c r="AF388" s="296"/>
      <c r="AG388" s="153"/>
      <c r="AH388" s="153"/>
      <c r="AI388" s="153"/>
      <c r="AJ388" s="153"/>
      <c r="AK388" s="153"/>
      <c r="AL388" s="153"/>
      <c r="AM388" s="153"/>
      <c r="AN388" s="153"/>
      <c r="AO388" s="153"/>
      <c r="AP388" s="153"/>
      <c r="AQ388" s="153"/>
      <c r="AR388" s="153"/>
      <c r="AS388" s="153"/>
    </row>
    <row r="389" spans="2:45" s="150" customFormat="1">
      <c r="B389" s="157"/>
      <c r="C389" s="153"/>
      <c r="D389" s="153"/>
      <c r="E389" s="153"/>
      <c r="F389" s="153"/>
      <c r="G389" s="153"/>
      <c r="H389" s="153"/>
      <c r="I389" s="153"/>
      <c r="J389" s="153"/>
      <c r="K389" s="153"/>
      <c r="L389" s="153"/>
      <c r="M389" s="153"/>
      <c r="N389" s="153"/>
      <c r="O389" s="153"/>
      <c r="Q389" s="296"/>
      <c r="R389" s="153"/>
      <c r="S389" s="153"/>
      <c r="T389" s="153"/>
      <c r="U389" s="153"/>
      <c r="V389" s="153"/>
      <c r="W389" s="153"/>
      <c r="X389" s="153"/>
      <c r="Y389" s="153"/>
      <c r="Z389" s="153"/>
      <c r="AA389" s="153"/>
      <c r="AB389" s="153"/>
      <c r="AC389" s="153"/>
      <c r="AD389" s="153"/>
      <c r="AF389" s="296"/>
      <c r="AG389" s="153"/>
      <c r="AH389" s="153"/>
      <c r="AI389" s="153"/>
      <c r="AJ389" s="153"/>
      <c r="AK389" s="153"/>
      <c r="AL389" s="153"/>
      <c r="AM389" s="153"/>
      <c r="AN389" s="153"/>
      <c r="AO389" s="153"/>
      <c r="AP389" s="153"/>
      <c r="AQ389" s="153"/>
      <c r="AR389" s="153"/>
      <c r="AS389" s="153"/>
    </row>
    <row r="390" spans="2:45" s="150" customFormat="1">
      <c r="B390" s="157"/>
      <c r="C390" s="153"/>
      <c r="D390" s="153"/>
      <c r="E390" s="153"/>
      <c r="F390" s="153"/>
      <c r="G390" s="153"/>
      <c r="H390" s="153"/>
      <c r="I390" s="153"/>
      <c r="J390" s="153"/>
      <c r="K390" s="153"/>
      <c r="L390" s="153"/>
      <c r="M390" s="153"/>
      <c r="N390" s="153"/>
      <c r="O390" s="153"/>
      <c r="Q390" s="296"/>
      <c r="R390" s="153"/>
      <c r="S390" s="153"/>
      <c r="T390" s="153"/>
      <c r="U390" s="153"/>
      <c r="V390" s="153"/>
      <c r="W390" s="153"/>
      <c r="X390" s="153"/>
      <c r="Y390" s="153"/>
      <c r="Z390" s="153"/>
      <c r="AA390" s="153"/>
      <c r="AB390" s="153"/>
      <c r="AC390" s="153"/>
      <c r="AD390" s="153"/>
      <c r="AF390" s="296"/>
      <c r="AG390" s="153"/>
      <c r="AH390" s="153"/>
      <c r="AI390" s="153"/>
      <c r="AJ390" s="153"/>
      <c r="AK390" s="153"/>
      <c r="AL390" s="153"/>
      <c r="AM390" s="153"/>
      <c r="AN390" s="153"/>
      <c r="AO390" s="153"/>
      <c r="AP390" s="153"/>
      <c r="AQ390" s="153"/>
      <c r="AR390" s="153"/>
      <c r="AS390" s="153"/>
    </row>
    <row r="391" spans="2:45" s="150" customFormat="1">
      <c r="B391" s="157"/>
      <c r="C391" s="153"/>
      <c r="D391" s="153"/>
      <c r="E391" s="153"/>
      <c r="F391" s="153"/>
      <c r="G391" s="153"/>
      <c r="H391" s="153"/>
      <c r="I391" s="153"/>
      <c r="J391" s="153"/>
      <c r="K391" s="153"/>
      <c r="L391" s="153"/>
      <c r="M391" s="153"/>
      <c r="N391" s="153"/>
      <c r="O391" s="153"/>
      <c r="Q391" s="296"/>
      <c r="R391" s="153"/>
      <c r="S391" s="153"/>
      <c r="T391" s="153"/>
      <c r="U391" s="153"/>
      <c r="V391" s="153"/>
      <c r="W391" s="153"/>
      <c r="X391" s="153"/>
      <c r="Y391" s="153"/>
      <c r="Z391" s="153"/>
      <c r="AA391" s="153"/>
      <c r="AB391" s="153"/>
      <c r="AC391" s="153"/>
      <c r="AD391" s="153"/>
      <c r="AF391" s="296"/>
      <c r="AG391" s="153"/>
      <c r="AH391" s="153"/>
      <c r="AI391" s="153"/>
      <c r="AJ391" s="153"/>
      <c r="AK391" s="153"/>
      <c r="AL391" s="153"/>
      <c r="AM391" s="153"/>
      <c r="AN391" s="153"/>
      <c r="AO391" s="153"/>
      <c r="AP391" s="153"/>
      <c r="AQ391" s="153"/>
      <c r="AR391" s="153"/>
      <c r="AS391" s="153"/>
    </row>
    <row r="392" spans="2:45" s="150" customFormat="1">
      <c r="B392" s="157"/>
      <c r="C392" s="153"/>
      <c r="D392" s="153"/>
      <c r="E392" s="153"/>
      <c r="F392" s="153"/>
      <c r="G392" s="153"/>
      <c r="H392" s="153"/>
      <c r="I392" s="153"/>
      <c r="J392" s="153"/>
      <c r="K392" s="153"/>
      <c r="L392" s="153"/>
      <c r="M392" s="153"/>
      <c r="N392" s="153"/>
      <c r="O392" s="153"/>
      <c r="Q392" s="296"/>
      <c r="R392" s="153"/>
      <c r="S392" s="153"/>
      <c r="T392" s="153"/>
      <c r="U392" s="153"/>
      <c r="V392" s="153"/>
      <c r="W392" s="153"/>
      <c r="X392" s="153"/>
      <c r="Y392" s="153"/>
      <c r="Z392" s="153"/>
      <c r="AA392" s="153"/>
      <c r="AB392" s="153"/>
      <c r="AC392" s="153"/>
      <c r="AD392" s="153"/>
      <c r="AF392" s="296"/>
      <c r="AG392" s="153"/>
      <c r="AH392" s="153"/>
      <c r="AI392" s="153"/>
      <c r="AJ392" s="153"/>
      <c r="AK392" s="153"/>
      <c r="AL392" s="153"/>
      <c r="AM392" s="153"/>
      <c r="AN392" s="153"/>
      <c r="AO392" s="153"/>
      <c r="AP392" s="153"/>
      <c r="AQ392" s="153"/>
      <c r="AR392" s="153"/>
      <c r="AS392" s="153"/>
    </row>
    <row r="393" spans="2:45" s="150" customFormat="1">
      <c r="B393" s="157"/>
      <c r="C393" s="153"/>
      <c r="D393" s="153"/>
      <c r="E393" s="153"/>
      <c r="F393" s="153"/>
      <c r="G393" s="153"/>
      <c r="H393" s="153"/>
      <c r="I393" s="153"/>
      <c r="J393" s="153"/>
      <c r="K393" s="153"/>
      <c r="L393" s="153"/>
      <c r="M393" s="153"/>
      <c r="N393" s="153"/>
      <c r="O393" s="153"/>
      <c r="Q393" s="296"/>
      <c r="R393" s="153"/>
      <c r="S393" s="153"/>
      <c r="T393" s="153"/>
      <c r="U393" s="153"/>
      <c r="V393" s="153"/>
      <c r="W393" s="153"/>
      <c r="X393" s="153"/>
      <c r="Y393" s="153"/>
      <c r="Z393" s="153"/>
      <c r="AA393" s="153"/>
      <c r="AB393" s="153"/>
      <c r="AC393" s="153"/>
      <c r="AD393" s="153"/>
      <c r="AF393" s="296"/>
      <c r="AG393" s="153"/>
      <c r="AH393" s="153"/>
      <c r="AI393" s="153"/>
      <c r="AJ393" s="153"/>
      <c r="AK393" s="153"/>
      <c r="AL393" s="153"/>
      <c r="AM393" s="153"/>
      <c r="AN393" s="153"/>
      <c r="AO393" s="153"/>
      <c r="AP393" s="153"/>
      <c r="AQ393" s="153"/>
      <c r="AR393" s="153"/>
      <c r="AS393" s="153"/>
    </row>
    <row r="394" spans="2:45" s="150" customFormat="1">
      <c r="B394" s="157"/>
      <c r="C394" s="153"/>
      <c r="D394" s="153"/>
      <c r="E394" s="153"/>
      <c r="F394" s="153"/>
      <c r="G394" s="153"/>
      <c r="H394" s="153"/>
      <c r="I394" s="153"/>
      <c r="J394" s="153"/>
      <c r="K394" s="153"/>
      <c r="L394" s="153"/>
      <c r="M394" s="153"/>
      <c r="N394" s="153"/>
      <c r="O394" s="153"/>
      <c r="Q394" s="296"/>
      <c r="R394" s="153"/>
      <c r="S394" s="153"/>
      <c r="T394" s="153"/>
      <c r="U394" s="153"/>
      <c r="V394" s="153"/>
      <c r="W394" s="153"/>
      <c r="X394" s="153"/>
      <c r="Y394" s="153"/>
      <c r="Z394" s="153"/>
      <c r="AA394" s="153"/>
      <c r="AB394" s="153"/>
      <c r="AC394" s="153"/>
      <c r="AD394" s="153"/>
      <c r="AF394" s="296"/>
      <c r="AG394" s="153"/>
      <c r="AH394" s="153"/>
      <c r="AI394" s="153"/>
      <c r="AJ394" s="153"/>
      <c r="AK394" s="153"/>
      <c r="AL394" s="153"/>
      <c r="AM394" s="153"/>
      <c r="AN394" s="153"/>
      <c r="AO394" s="153"/>
      <c r="AP394" s="153"/>
      <c r="AQ394" s="153"/>
      <c r="AR394" s="153"/>
      <c r="AS394" s="153"/>
    </row>
    <row r="395" spans="2:45" s="150" customFormat="1">
      <c r="B395" s="157"/>
      <c r="C395" s="153"/>
      <c r="D395" s="153"/>
      <c r="E395" s="153"/>
      <c r="F395" s="153"/>
      <c r="G395" s="153"/>
      <c r="H395" s="153"/>
      <c r="I395" s="153"/>
      <c r="J395" s="153"/>
      <c r="K395" s="153"/>
      <c r="L395" s="153"/>
      <c r="M395" s="153"/>
      <c r="N395" s="153"/>
      <c r="O395" s="153"/>
      <c r="Q395" s="296"/>
      <c r="R395" s="153"/>
      <c r="S395" s="153"/>
      <c r="T395" s="153"/>
      <c r="U395" s="153"/>
      <c r="V395" s="153"/>
      <c r="W395" s="153"/>
      <c r="X395" s="153"/>
      <c r="Y395" s="153"/>
      <c r="Z395" s="153"/>
      <c r="AA395" s="153"/>
      <c r="AB395" s="153"/>
      <c r="AC395" s="153"/>
      <c r="AD395" s="153"/>
      <c r="AF395" s="296"/>
      <c r="AG395" s="153"/>
      <c r="AH395" s="153"/>
      <c r="AI395" s="153"/>
      <c r="AJ395" s="153"/>
      <c r="AK395" s="153"/>
      <c r="AL395" s="153"/>
      <c r="AM395" s="153"/>
      <c r="AN395" s="153"/>
      <c r="AO395" s="153"/>
      <c r="AP395" s="153"/>
      <c r="AQ395" s="153"/>
      <c r="AR395" s="153"/>
      <c r="AS395" s="153"/>
    </row>
    <row r="396" spans="2:45" s="150" customFormat="1">
      <c r="B396" s="157"/>
      <c r="C396" s="153"/>
      <c r="D396" s="153"/>
      <c r="E396" s="153"/>
      <c r="F396" s="153"/>
      <c r="G396" s="153"/>
      <c r="H396" s="153"/>
      <c r="I396" s="153"/>
      <c r="J396" s="153"/>
      <c r="K396" s="153"/>
      <c r="L396" s="153"/>
      <c r="M396" s="153"/>
      <c r="N396" s="153"/>
      <c r="O396" s="153"/>
      <c r="Q396" s="296"/>
      <c r="R396" s="153"/>
      <c r="S396" s="153"/>
      <c r="T396" s="153"/>
      <c r="U396" s="153"/>
      <c r="V396" s="153"/>
      <c r="W396" s="153"/>
      <c r="X396" s="153"/>
      <c r="Y396" s="153"/>
      <c r="Z396" s="153"/>
      <c r="AA396" s="153"/>
      <c r="AB396" s="153"/>
      <c r="AC396" s="153"/>
      <c r="AD396" s="153"/>
      <c r="AF396" s="296"/>
      <c r="AG396" s="153"/>
      <c r="AH396" s="153"/>
      <c r="AI396" s="153"/>
      <c r="AJ396" s="153"/>
      <c r="AK396" s="153"/>
      <c r="AL396" s="153"/>
      <c r="AM396" s="153"/>
      <c r="AN396" s="153"/>
      <c r="AO396" s="153"/>
      <c r="AP396" s="153"/>
      <c r="AQ396" s="153"/>
      <c r="AR396" s="153"/>
      <c r="AS396" s="153"/>
    </row>
    <row r="397" spans="2:45" s="150" customFormat="1">
      <c r="B397" s="157"/>
      <c r="C397" s="153"/>
      <c r="D397" s="153"/>
      <c r="E397" s="153"/>
      <c r="F397" s="153"/>
      <c r="G397" s="153"/>
      <c r="H397" s="153"/>
      <c r="I397" s="153"/>
      <c r="J397" s="153"/>
      <c r="K397" s="153"/>
      <c r="L397" s="153"/>
      <c r="M397" s="153"/>
      <c r="N397" s="153"/>
      <c r="O397" s="153"/>
      <c r="Q397" s="296"/>
      <c r="R397" s="153"/>
      <c r="S397" s="153"/>
      <c r="T397" s="153"/>
      <c r="U397" s="153"/>
      <c r="V397" s="153"/>
      <c r="W397" s="153"/>
      <c r="X397" s="153"/>
      <c r="Y397" s="153"/>
      <c r="Z397" s="153"/>
      <c r="AA397" s="153"/>
      <c r="AB397" s="153"/>
      <c r="AC397" s="153"/>
      <c r="AD397" s="153"/>
      <c r="AF397" s="296"/>
      <c r="AG397" s="153"/>
      <c r="AH397" s="153"/>
      <c r="AI397" s="153"/>
      <c r="AJ397" s="153"/>
      <c r="AK397" s="153"/>
      <c r="AL397" s="153"/>
      <c r="AM397" s="153"/>
      <c r="AN397" s="153"/>
      <c r="AO397" s="153"/>
      <c r="AP397" s="153"/>
      <c r="AQ397" s="153"/>
      <c r="AR397" s="153"/>
      <c r="AS397" s="153"/>
    </row>
    <row r="398" spans="2:45" s="150" customFormat="1">
      <c r="B398" s="157"/>
      <c r="C398" s="153"/>
      <c r="D398" s="153"/>
      <c r="E398" s="153"/>
      <c r="F398" s="153"/>
      <c r="G398" s="153"/>
      <c r="H398" s="153"/>
      <c r="I398" s="153"/>
      <c r="J398" s="153"/>
      <c r="K398" s="153"/>
      <c r="L398" s="153"/>
      <c r="M398" s="153"/>
      <c r="N398" s="153"/>
      <c r="O398" s="153"/>
      <c r="Q398" s="296"/>
      <c r="R398" s="153"/>
      <c r="S398" s="153"/>
      <c r="T398" s="153"/>
      <c r="U398" s="153"/>
      <c r="V398" s="153"/>
      <c r="W398" s="153"/>
      <c r="X398" s="153"/>
      <c r="Y398" s="153"/>
      <c r="Z398" s="153"/>
      <c r="AA398" s="153"/>
      <c r="AB398" s="153"/>
      <c r="AC398" s="153"/>
      <c r="AD398" s="153"/>
      <c r="AF398" s="296"/>
      <c r="AG398" s="153"/>
      <c r="AH398" s="153"/>
      <c r="AI398" s="153"/>
      <c r="AJ398" s="153"/>
      <c r="AK398" s="153"/>
      <c r="AL398" s="153"/>
      <c r="AM398" s="153"/>
      <c r="AN398" s="153"/>
      <c r="AO398" s="153"/>
      <c r="AP398" s="153"/>
      <c r="AQ398" s="153"/>
      <c r="AR398" s="153"/>
      <c r="AS398" s="153"/>
    </row>
    <row r="399" spans="2:45" s="150" customFormat="1">
      <c r="B399" s="157"/>
      <c r="C399" s="153"/>
      <c r="D399" s="153"/>
      <c r="E399" s="153"/>
      <c r="F399" s="153"/>
      <c r="G399" s="153"/>
      <c r="H399" s="153"/>
      <c r="I399" s="153"/>
      <c r="J399" s="153"/>
      <c r="K399" s="153"/>
      <c r="L399" s="153"/>
      <c r="M399" s="153"/>
      <c r="N399" s="153"/>
      <c r="O399" s="153"/>
      <c r="Q399" s="296"/>
      <c r="R399" s="153"/>
      <c r="S399" s="153"/>
      <c r="T399" s="153"/>
      <c r="U399" s="153"/>
      <c r="V399" s="153"/>
      <c r="W399" s="153"/>
      <c r="X399" s="153"/>
      <c r="Y399" s="153"/>
      <c r="Z399" s="153"/>
      <c r="AA399" s="153"/>
      <c r="AB399" s="153"/>
      <c r="AC399" s="153"/>
      <c r="AD399" s="153"/>
      <c r="AF399" s="296"/>
      <c r="AG399" s="153"/>
      <c r="AH399" s="153"/>
      <c r="AI399" s="153"/>
      <c r="AJ399" s="153"/>
      <c r="AK399" s="153"/>
      <c r="AL399" s="153"/>
      <c r="AM399" s="153"/>
      <c r="AN399" s="153"/>
      <c r="AO399" s="153"/>
      <c r="AP399" s="153"/>
      <c r="AQ399" s="153"/>
      <c r="AR399" s="153"/>
      <c r="AS399" s="153"/>
    </row>
    <row r="400" spans="2:45" s="150" customFormat="1">
      <c r="B400" s="157"/>
      <c r="C400" s="153"/>
      <c r="D400" s="153"/>
      <c r="E400" s="153"/>
      <c r="F400" s="153"/>
      <c r="G400" s="153"/>
      <c r="H400" s="153"/>
      <c r="I400" s="153"/>
      <c r="J400" s="153"/>
      <c r="K400" s="153"/>
      <c r="L400" s="153"/>
      <c r="M400" s="153"/>
      <c r="N400" s="153"/>
      <c r="O400" s="153"/>
      <c r="Q400" s="296"/>
      <c r="R400" s="153"/>
      <c r="S400" s="153"/>
      <c r="T400" s="153"/>
      <c r="U400" s="153"/>
      <c r="V400" s="153"/>
      <c r="W400" s="153"/>
      <c r="X400" s="153"/>
      <c r="Y400" s="153"/>
      <c r="Z400" s="153"/>
      <c r="AA400" s="153"/>
      <c r="AB400" s="153"/>
      <c r="AC400" s="153"/>
      <c r="AD400" s="153"/>
      <c r="AF400" s="296"/>
      <c r="AG400" s="153"/>
      <c r="AH400" s="153"/>
      <c r="AI400" s="153"/>
      <c r="AJ400" s="153"/>
      <c r="AK400" s="153"/>
      <c r="AL400" s="153"/>
      <c r="AM400" s="153"/>
      <c r="AN400" s="153"/>
      <c r="AO400" s="153"/>
      <c r="AP400" s="153"/>
      <c r="AQ400" s="153"/>
      <c r="AR400" s="153"/>
      <c r="AS400" s="153"/>
    </row>
    <row r="401" spans="2:45" s="150" customFormat="1">
      <c r="B401" s="157"/>
      <c r="C401" s="153"/>
      <c r="D401" s="153"/>
      <c r="E401" s="153"/>
      <c r="F401" s="153"/>
      <c r="G401" s="153"/>
      <c r="H401" s="153"/>
      <c r="I401" s="153"/>
      <c r="J401" s="153"/>
      <c r="K401" s="153"/>
      <c r="L401" s="153"/>
      <c r="M401" s="153"/>
      <c r="N401" s="153"/>
      <c r="O401" s="153"/>
      <c r="Q401" s="296"/>
      <c r="R401" s="153"/>
      <c r="S401" s="153"/>
      <c r="T401" s="153"/>
      <c r="U401" s="153"/>
      <c r="V401" s="153"/>
      <c r="W401" s="153"/>
      <c r="X401" s="153"/>
      <c r="Y401" s="153"/>
      <c r="Z401" s="153"/>
      <c r="AA401" s="153"/>
      <c r="AB401" s="153"/>
      <c r="AC401" s="153"/>
      <c r="AD401" s="153"/>
      <c r="AF401" s="296"/>
      <c r="AG401" s="153"/>
      <c r="AH401" s="153"/>
      <c r="AI401" s="153"/>
      <c r="AJ401" s="153"/>
      <c r="AK401" s="153"/>
      <c r="AL401" s="153"/>
      <c r="AM401" s="153"/>
      <c r="AN401" s="153"/>
      <c r="AO401" s="153"/>
      <c r="AP401" s="153"/>
      <c r="AQ401" s="153"/>
      <c r="AR401" s="153"/>
      <c r="AS401" s="153"/>
    </row>
    <row r="402" spans="2:45" s="150" customFormat="1">
      <c r="B402" s="157"/>
      <c r="C402" s="153"/>
      <c r="D402" s="153"/>
      <c r="E402" s="153"/>
      <c r="F402" s="153"/>
      <c r="G402" s="153"/>
      <c r="H402" s="153"/>
      <c r="I402" s="153"/>
      <c r="J402" s="153"/>
      <c r="K402" s="153"/>
      <c r="L402" s="153"/>
      <c r="M402" s="153"/>
      <c r="N402" s="153"/>
      <c r="O402" s="153"/>
      <c r="Q402" s="296"/>
      <c r="R402" s="153"/>
      <c r="S402" s="153"/>
      <c r="T402" s="153"/>
      <c r="U402" s="153"/>
      <c r="V402" s="153"/>
      <c r="W402" s="153"/>
      <c r="X402" s="153"/>
      <c r="Y402" s="153"/>
      <c r="Z402" s="153"/>
      <c r="AA402" s="153"/>
      <c r="AB402" s="153"/>
      <c r="AC402" s="153"/>
      <c r="AD402" s="153"/>
      <c r="AF402" s="296"/>
      <c r="AG402" s="153"/>
      <c r="AH402" s="153"/>
      <c r="AI402" s="153"/>
      <c r="AJ402" s="153"/>
      <c r="AK402" s="153"/>
      <c r="AL402" s="153"/>
      <c r="AM402" s="153"/>
      <c r="AN402" s="153"/>
      <c r="AO402" s="153"/>
      <c r="AP402" s="153"/>
      <c r="AQ402" s="153"/>
      <c r="AR402" s="153"/>
      <c r="AS402" s="153"/>
    </row>
    <row r="403" spans="2:45" s="150" customFormat="1">
      <c r="B403" s="157"/>
      <c r="C403" s="153"/>
      <c r="D403" s="153"/>
      <c r="E403" s="153"/>
      <c r="F403" s="153"/>
      <c r="G403" s="153"/>
      <c r="H403" s="153"/>
      <c r="I403" s="153"/>
      <c r="J403" s="153"/>
      <c r="K403" s="153"/>
      <c r="L403" s="153"/>
      <c r="M403" s="153"/>
      <c r="N403" s="153"/>
      <c r="O403" s="153"/>
      <c r="Q403" s="296"/>
      <c r="R403" s="153"/>
      <c r="S403" s="153"/>
      <c r="T403" s="153"/>
      <c r="U403" s="153"/>
      <c r="V403" s="153"/>
      <c r="W403" s="153"/>
      <c r="X403" s="153"/>
      <c r="Y403" s="153"/>
      <c r="Z403" s="153"/>
      <c r="AA403" s="153"/>
      <c r="AB403" s="153"/>
      <c r="AC403" s="153"/>
      <c r="AD403" s="153"/>
      <c r="AF403" s="296"/>
      <c r="AG403" s="153"/>
      <c r="AH403" s="153"/>
      <c r="AI403" s="153"/>
      <c r="AJ403" s="153"/>
      <c r="AK403" s="153"/>
      <c r="AL403" s="153"/>
      <c r="AM403" s="153"/>
      <c r="AN403" s="153"/>
      <c r="AO403" s="153"/>
      <c r="AP403" s="153"/>
      <c r="AQ403" s="153"/>
      <c r="AR403" s="153"/>
      <c r="AS403" s="153"/>
    </row>
    <row r="404" spans="2:45" s="150" customFormat="1">
      <c r="B404" s="157"/>
      <c r="C404" s="153"/>
      <c r="D404" s="153"/>
      <c r="E404" s="153"/>
      <c r="F404" s="153"/>
      <c r="G404" s="153"/>
      <c r="H404" s="153"/>
      <c r="I404" s="153"/>
      <c r="J404" s="153"/>
      <c r="K404" s="153"/>
      <c r="L404" s="153"/>
      <c r="M404" s="153"/>
      <c r="N404" s="153"/>
      <c r="O404" s="153"/>
      <c r="Q404" s="296"/>
      <c r="R404" s="153"/>
      <c r="S404" s="153"/>
      <c r="T404" s="153"/>
      <c r="U404" s="153"/>
      <c r="V404" s="153"/>
      <c r="W404" s="153"/>
      <c r="X404" s="153"/>
      <c r="Y404" s="153"/>
      <c r="Z404" s="153"/>
      <c r="AA404" s="153"/>
      <c r="AB404" s="153"/>
      <c r="AC404" s="153"/>
      <c r="AD404" s="153"/>
      <c r="AF404" s="296"/>
      <c r="AG404" s="153"/>
      <c r="AH404" s="153"/>
      <c r="AI404" s="153"/>
      <c r="AJ404" s="153"/>
      <c r="AK404" s="153"/>
      <c r="AL404" s="153"/>
      <c r="AM404" s="153"/>
      <c r="AN404" s="153"/>
      <c r="AO404" s="153"/>
      <c r="AP404" s="153"/>
      <c r="AQ404" s="153"/>
      <c r="AR404" s="153"/>
      <c r="AS404" s="153"/>
    </row>
    <row r="405" spans="2:45" s="150" customFormat="1">
      <c r="B405" s="157"/>
      <c r="C405" s="153"/>
      <c r="D405" s="153"/>
      <c r="E405" s="153"/>
      <c r="F405" s="153"/>
      <c r="G405" s="153"/>
      <c r="H405" s="153"/>
      <c r="I405" s="153"/>
      <c r="J405" s="153"/>
      <c r="K405" s="153"/>
      <c r="L405" s="153"/>
      <c r="M405" s="153"/>
      <c r="N405" s="153"/>
      <c r="O405" s="153"/>
      <c r="Q405" s="296"/>
      <c r="R405" s="153"/>
      <c r="S405" s="153"/>
      <c r="T405" s="153"/>
      <c r="U405" s="153"/>
      <c r="V405" s="153"/>
      <c r="W405" s="153"/>
      <c r="X405" s="153"/>
      <c r="Y405" s="153"/>
      <c r="Z405" s="153"/>
      <c r="AA405" s="153"/>
      <c r="AB405" s="153"/>
      <c r="AC405" s="153"/>
      <c r="AD405" s="153"/>
      <c r="AF405" s="296"/>
      <c r="AG405" s="153"/>
      <c r="AH405" s="153"/>
      <c r="AI405" s="153"/>
      <c r="AJ405" s="153"/>
      <c r="AK405" s="153"/>
      <c r="AL405" s="153"/>
      <c r="AM405" s="153"/>
      <c r="AN405" s="153"/>
      <c r="AO405" s="153"/>
      <c r="AP405" s="153"/>
      <c r="AQ405" s="153"/>
      <c r="AR405" s="153"/>
      <c r="AS405" s="153"/>
    </row>
    <row r="406" spans="2:45" s="150" customFormat="1">
      <c r="B406" s="157"/>
      <c r="C406" s="153"/>
      <c r="D406" s="153"/>
      <c r="E406" s="153"/>
      <c r="F406" s="153"/>
      <c r="G406" s="153"/>
      <c r="H406" s="153"/>
      <c r="I406" s="153"/>
      <c r="J406" s="153"/>
      <c r="K406" s="153"/>
      <c r="L406" s="153"/>
      <c r="M406" s="153"/>
      <c r="N406" s="153"/>
      <c r="O406" s="153"/>
      <c r="Q406" s="296"/>
      <c r="R406" s="153"/>
      <c r="S406" s="153"/>
      <c r="T406" s="153"/>
      <c r="U406" s="153"/>
      <c r="V406" s="153"/>
      <c r="W406" s="153"/>
      <c r="X406" s="153"/>
      <c r="Y406" s="153"/>
      <c r="Z406" s="153"/>
      <c r="AA406" s="153"/>
      <c r="AB406" s="153"/>
      <c r="AC406" s="153"/>
      <c r="AD406" s="153"/>
      <c r="AF406" s="296"/>
      <c r="AG406" s="153"/>
      <c r="AH406" s="153"/>
      <c r="AI406" s="153"/>
      <c r="AJ406" s="153"/>
      <c r="AK406" s="153"/>
      <c r="AL406" s="153"/>
      <c r="AM406" s="153"/>
      <c r="AN406" s="153"/>
      <c r="AO406" s="153"/>
      <c r="AP406" s="153"/>
      <c r="AQ406" s="153"/>
      <c r="AR406" s="153"/>
      <c r="AS406" s="153"/>
    </row>
    <row r="407" spans="2:45" s="150" customFormat="1">
      <c r="B407" s="157"/>
      <c r="C407" s="153"/>
      <c r="D407" s="153"/>
      <c r="E407" s="153"/>
      <c r="F407" s="153"/>
      <c r="G407" s="153"/>
      <c r="H407" s="153"/>
      <c r="I407" s="153"/>
      <c r="J407" s="153"/>
      <c r="K407" s="153"/>
      <c r="L407" s="153"/>
      <c r="M407" s="153"/>
      <c r="N407" s="153"/>
      <c r="O407" s="153"/>
      <c r="Q407" s="296"/>
      <c r="R407" s="153"/>
      <c r="S407" s="153"/>
      <c r="T407" s="153"/>
      <c r="U407" s="153"/>
      <c r="V407" s="153"/>
      <c r="W407" s="153"/>
      <c r="X407" s="153"/>
      <c r="Y407" s="153"/>
      <c r="Z407" s="153"/>
      <c r="AA407" s="153"/>
      <c r="AB407" s="153"/>
      <c r="AC407" s="153"/>
      <c r="AD407" s="153"/>
      <c r="AF407" s="296"/>
      <c r="AG407" s="153"/>
      <c r="AH407" s="153"/>
      <c r="AI407" s="153"/>
      <c r="AJ407" s="153"/>
      <c r="AK407" s="153"/>
      <c r="AL407" s="153"/>
      <c r="AM407" s="153"/>
      <c r="AN407" s="153"/>
      <c r="AO407" s="153"/>
      <c r="AP407" s="153"/>
      <c r="AQ407" s="153"/>
      <c r="AR407" s="153"/>
      <c r="AS407" s="153"/>
    </row>
    <row r="408" spans="2:45" s="150" customFormat="1">
      <c r="B408" s="157"/>
      <c r="C408" s="153"/>
      <c r="D408" s="153"/>
      <c r="E408" s="153"/>
      <c r="F408" s="153"/>
      <c r="G408" s="153"/>
      <c r="H408" s="153"/>
      <c r="I408" s="153"/>
      <c r="J408" s="153"/>
      <c r="K408" s="153"/>
      <c r="L408" s="153"/>
      <c r="M408" s="153"/>
      <c r="N408" s="153"/>
      <c r="O408" s="153"/>
      <c r="Q408" s="296"/>
      <c r="R408" s="153"/>
      <c r="S408" s="153"/>
      <c r="T408" s="153"/>
      <c r="U408" s="153"/>
      <c r="V408" s="153"/>
      <c r="W408" s="153"/>
      <c r="X408" s="153"/>
      <c r="Y408" s="153"/>
      <c r="Z408" s="153"/>
      <c r="AA408" s="153"/>
      <c r="AB408" s="153"/>
      <c r="AC408" s="153"/>
      <c r="AD408" s="153"/>
      <c r="AF408" s="296"/>
      <c r="AG408" s="153"/>
      <c r="AH408" s="153"/>
      <c r="AI408" s="153"/>
      <c r="AJ408" s="153"/>
      <c r="AK408" s="153"/>
      <c r="AL408" s="153"/>
      <c r="AM408" s="153"/>
      <c r="AN408" s="153"/>
      <c r="AO408" s="153"/>
      <c r="AP408" s="153"/>
      <c r="AQ408" s="153"/>
      <c r="AR408" s="153"/>
      <c r="AS408" s="153"/>
    </row>
    <row r="409" spans="2:45" s="150" customFormat="1">
      <c r="B409" s="157"/>
      <c r="C409" s="153"/>
      <c r="D409" s="153"/>
      <c r="E409" s="153"/>
      <c r="F409" s="153"/>
      <c r="G409" s="153"/>
      <c r="H409" s="153"/>
      <c r="I409" s="153"/>
      <c r="J409" s="153"/>
      <c r="K409" s="153"/>
      <c r="L409" s="153"/>
      <c r="M409" s="153"/>
      <c r="N409" s="153"/>
      <c r="O409" s="153"/>
      <c r="Q409" s="296"/>
      <c r="R409" s="153"/>
      <c r="S409" s="153"/>
      <c r="T409" s="153"/>
      <c r="U409" s="153"/>
      <c r="V409" s="153"/>
      <c r="W409" s="153"/>
      <c r="X409" s="153"/>
      <c r="Y409" s="153"/>
      <c r="Z409" s="153"/>
      <c r="AA409" s="153"/>
      <c r="AB409" s="153"/>
      <c r="AC409" s="153"/>
      <c r="AD409" s="153"/>
      <c r="AF409" s="296"/>
      <c r="AG409" s="153"/>
      <c r="AH409" s="153"/>
      <c r="AI409" s="153"/>
      <c r="AJ409" s="153"/>
      <c r="AK409" s="153"/>
      <c r="AL409" s="153"/>
      <c r="AM409" s="153"/>
      <c r="AN409" s="153"/>
      <c r="AO409" s="153"/>
      <c r="AP409" s="153"/>
      <c r="AQ409" s="153"/>
      <c r="AR409" s="153"/>
      <c r="AS409" s="153"/>
    </row>
    <row r="410" spans="2:45" s="150" customFormat="1">
      <c r="B410" s="157"/>
      <c r="C410" s="153"/>
      <c r="D410" s="153"/>
      <c r="E410" s="153"/>
      <c r="F410" s="153"/>
      <c r="G410" s="153"/>
      <c r="H410" s="153"/>
      <c r="I410" s="153"/>
      <c r="J410" s="153"/>
      <c r="K410" s="153"/>
      <c r="L410" s="153"/>
      <c r="M410" s="153"/>
      <c r="N410" s="153"/>
      <c r="O410" s="153"/>
      <c r="Q410" s="296"/>
      <c r="R410" s="153"/>
      <c r="S410" s="153"/>
      <c r="T410" s="153"/>
      <c r="U410" s="153"/>
      <c r="V410" s="153"/>
      <c r="W410" s="153"/>
      <c r="X410" s="153"/>
      <c r="Y410" s="153"/>
      <c r="Z410" s="153"/>
      <c r="AA410" s="153"/>
      <c r="AB410" s="153"/>
      <c r="AC410" s="153"/>
      <c r="AD410" s="153"/>
      <c r="AF410" s="296"/>
      <c r="AG410" s="153"/>
      <c r="AH410" s="153"/>
      <c r="AI410" s="153"/>
      <c r="AJ410" s="153"/>
      <c r="AK410" s="153"/>
      <c r="AL410" s="153"/>
      <c r="AM410" s="153"/>
      <c r="AN410" s="153"/>
      <c r="AO410" s="153"/>
      <c r="AP410" s="153"/>
      <c r="AQ410" s="153"/>
      <c r="AR410" s="153"/>
      <c r="AS410" s="153"/>
    </row>
    <row r="411" spans="2:45" s="150" customFormat="1">
      <c r="B411" s="157"/>
      <c r="C411" s="153"/>
      <c r="D411" s="153"/>
      <c r="E411" s="153"/>
      <c r="F411" s="153"/>
      <c r="G411" s="153"/>
      <c r="H411" s="153"/>
      <c r="I411" s="153"/>
      <c r="J411" s="153"/>
      <c r="K411" s="153"/>
      <c r="L411" s="153"/>
      <c r="M411" s="153"/>
      <c r="N411" s="153"/>
      <c r="O411" s="153"/>
      <c r="Q411" s="296"/>
      <c r="R411" s="153"/>
      <c r="S411" s="153"/>
      <c r="T411" s="153"/>
      <c r="U411" s="153"/>
      <c r="V411" s="153"/>
      <c r="W411" s="153"/>
      <c r="X411" s="153"/>
      <c r="Y411" s="153"/>
      <c r="Z411" s="153"/>
      <c r="AA411" s="153"/>
      <c r="AB411" s="153"/>
      <c r="AC411" s="153"/>
      <c r="AD411" s="153"/>
      <c r="AF411" s="296"/>
      <c r="AG411" s="153"/>
      <c r="AH411" s="153"/>
      <c r="AI411" s="153"/>
      <c r="AJ411" s="153"/>
      <c r="AK411" s="153"/>
      <c r="AL411" s="153"/>
      <c r="AM411" s="153"/>
      <c r="AN411" s="153"/>
      <c r="AO411" s="153"/>
      <c r="AP411" s="153"/>
      <c r="AQ411" s="153"/>
      <c r="AR411" s="153"/>
      <c r="AS411" s="153"/>
    </row>
    <row r="412" spans="2:45" s="150" customFormat="1">
      <c r="B412" s="157"/>
      <c r="C412" s="153"/>
      <c r="D412" s="153"/>
      <c r="E412" s="153"/>
      <c r="F412" s="153"/>
      <c r="G412" s="153"/>
      <c r="H412" s="153"/>
      <c r="I412" s="153"/>
      <c r="J412" s="153"/>
      <c r="K412" s="153"/>
      <c r="L412" s="153"/>
      <c r="M412" s="153"/>
      <c r="N412" s="153"/>
      <c r="O412" s="153"/>
      <c r="Q412" s="296"/>
      <c r="R412" s="153"/>
      <c r="S412" s="153"/>
      <c r="T412" s="153"/>
      <c r="U412" s="153"/>
      <c r="V412" s="153"/>
      <c r="W412" s="153"/>
      <c r="X412" s="153"/>
      <c r="Y412" s="153"/>
      <c r="Z412" s="153"/>
      <c r="AA412" s="153"/>
      <c r="AB412" s="153"/>
      <c r="AC412" s="153"/>
      <c r="AD412" s="153"/>
      <c r="AF412" s="296"/>
      <c r="AG412" s="153"/>
      <c r="AH412" s="153"/>
      <c r="AI412" s="153"/>
      <c r="AJ412" s="153"/>
      <c r="AK412" s="153"/>
      <c r="AL412" s="153"/>
      <c r="AM412" s="153"/>
      <c r="AN412" s="153"/>
      <c r="AO412" s="153"/>
      <c r="AP412" s="153"/>
      <c r="AQ412" s="153"/>
      <c r="AR412" s="153"/>
      <c r="AS412" s="153"/>
    </row>
    <row r="413" spans="2:45" s="150" customFormat="1">
      <c r="B413" s="157"/>
      <c r="C413" s="153"/>
      <c r="D413" s="153"/>
      <c r="E413" s="153"/>
      <c r="F413" s="153"/>
      <c r="G413" s="153"/>
      <c r="H413" s="153"/>
      <c r="I413" s="153"/>
      <c r="J413" s="153"/>
      <c r="K413" s="153"/>
      <c r="L413" s="153"/>
      <c r="M413" s="153"/>
      <c r="N413" s="153"/>
      <c r="O413" s="153"/>
      <c r="Q413" s="296"/>
      <c r="R413" s="153"/>
      <c r="S413" s="153"/>
      <c r="T413" s="153"/>
      <c r="U413" s="153"/>
      <c r="V413" s="153"/>
      <c r="W413" s="153"/>
      <c r="X413" s="153"/>
      <c r="Y413" s="153"/>
      <c r="Z413" s="153"/>
      <c r="AA413" s="153"/>
      <c r="AB413" s="153"/>
      <c r="AC413" s="153"/>
      <c r="AD413" s="153"/>
      <c r="AF413" s="296"/>
      <c r="AG413" s="153"/>
      <c r="AH413" s="153"/>
      <c r="AI413" s="153"/>
      <c r="AJ413" s="153"/>
      <c r="AK413" s="153"/>
      <c r="AL413" s="153"/>
      <c r="AM413" s="153"/>
      <c r="AN413" s="153"/>
      <c r="AO413" s="153"/>
      <c r="AP413" s="153"/>
      <c r="AQ413" s="153"/>
      <c r="AR413" s="153"/>
      <c r="AS413" s="153"/>
    </row>
    <row r="414" spans="2:45" s="150" customFormat="1">
      <c r="B414" s="157"/>
      <c r="C414" s="153"/>
      <c r="D414" s="153"/>
      <c r="E414" s="153"/>
      <c r="F414" s="153"/>
      <c r="G414" s="153"/>
      <c r="H414" s="153"/>
      <c r="I414" s="153"/>
      <c r="J414" s="153"/>
      <c r="K414" s="153"/>
      <c r="L414" s="153"/>
      <c r="M414" s="153"/>
      <c r="N414" s="153"/>
      <c r="O414" s="153"/>
      <c r="Q414" s="296"/>
      <c r="R414" s="153"/>
      <c r="S414" s="153"/>
      <c r="T414" s="153"/>
      <c r="U414" s="153"/>
      <c r="V414" s="153"/>
      <c r="W414" s="153"/>
      <c r="X414" s="153"/>
      <c r="Y414" s="153"/>
      <c r="Z414" s="153"/>
      <c r="AA414" s="153"/>
      <c r="AB414" s="153"/>
      <c r="AC414" s="153"/>
      <c r="AD414" s="153"/>
      <c r="AF414" s="296"/>
      <c r="AG414" s="153"/>
      <c r="AH414" s="153"/>
      <c r="AI414" s="153"/>
      <c r="AJ414" s="153"/>
      <c r="AK414" s="153"/>
      <c r="AL414" s="153"/>
      <c r="AM414" s="153"/>
      <c r="AN414" s="153"/>
      <c r="AO414" s="153"/>
      <c r="AP414" s="153"/>
      <c r="AQ414" s="153"/>
      <c r="AR414" s="153"/>
      <c r="AS414" s="153"/>
    </row>
    <row r="415" spans="2:45" s="150" customFormat="1">
      <c r="B415" s="157"/>
      <c r="C415" s="153"/>
      <c r="D415" s="153"/>
      <c r="E415" s="153"/>
      <c r="F415" s="153"/>
      <c r="G415" s="153"/>
      <c r="H415" s="153"/>
      <c r="I415" s="153"/>
      <c r="J415" s="153"/>
      <c r="K415" s="153"/>
      <c r="L415" s="153"/>
      <c r="M415" s="153"/>
      <c r="N415" s="153"/>
      <c r="O415" s="153"/>
      <c r="Q415" s="296"/>
      <c r="R415" s="153"/>
      <c r="S415" s="153"/>
      <c r="T415" s="153"/>
      <c r="U415" s="153"/>
      <c r="V415" s="153"/>
      <c r="W415" s="153"/>
      <c r="X415" s="153"/>
      <c r="Y415" s="153"/>
      <c r="Z415" s="153"/>
      <c r="AA415" s="153"/>
      <c r="AB415" s="153"/>
      <c r="AC415" s="153"/>
      <c r="AD415" s="153"/>
      <c r="AF415" s="296"/>
      <c r="AG415" s="153"/>
      <c r="AH415" s="153"/>
      <c r="AI415" s="153"/>
      <c r="AJ415" s="153"/>
      <c r="AK415" s="153"/>
      <c r="AL415" s="153"/>
      <c r="AM415" s="153"/>
      <c r="AN415" s="153"/>
      <c r="AO415" s="153"/>
      <c r="AP415" s="153"/>
      <c r="AQ415" s="153"/>
      <c r="AR415" s="153"/>
      <c r="AS415" s="153"/>
    </row>
    <row r="416" spans="2:45" s="150" customFormat="1">
      <c r="B416" s="157"/>
      <c r="C416" s="153"/>
      <c r="D416" s="153"/>
      <c r="E416" s="153"/>
      <c r="F416" s="153"/>
      <c r="G416" s="153"/>
      <c r="H416" s="153"/>
      <c r="I416" s="153"/>
      <c r="J416" s="153"/>
      <c r="K416" s="153"/>
      <c r="L416" s="153"/>
      <c r="M416" s="153"/>
      <c r="N416" s="153"/>
      <c r="O416" s="153"/>
      <c r="Q416" s="296"/>
      <c r="R416" s="153"/>
      <c r="S416" s="153"/>
      <c r="T416" s="153"/>
      <c r="U416" s="153"/>
      <c r="V416" s="153"/>
      <c r="W416" s="153"/>
      <c r="X416" s="153"/>
      <c r="Y416" s="153"/>
      <c r="Z416" s="153"/>
      <c r="AA416" s="153"/>
      <c r="AB416" s="153"/>
      <c r="AC416" s="153"/>
      <c r="AD416" s="153"/>
      <c r="AF416" s="296"/>
      <c r="AG416" s="153"/>
      <c r="AH416" s="153"/>
      <c r="AI416" s="153"/>
      <c r="AJ416" s="153"/>
      <c r="AK416" s="153"/>
      <c r="AL416" s="153"/>
      <c r="AM416" s="153"/>
      <c r="AN416" s="153"/>
      <c r="AO416" s="153"/>
      <c r="AP416" s="153"/>
      <c r="AQ416" s="153"/>
      <c r="AR416" s="153"/>
      <c r="AS416" s="153"/>
    </row>
    <row r="417" spans="2:45" s="150" customFormat="1">
      <c r="B417" s="157"/>
      <c r="C417" s="153"/>
      <c r="D417" s="153"/>
      <c r="E417" s="153"/>
      <c r="F417" s="153"/>
      <c r="G417" s="153"/>
      <c r="H417" s="153"/>
      <c r="I417" s="153"/>
      <c r="J417" s="153"/>
      <c r="K417" s="153"/>
      <c r="L417" s="153"/>
      <c r="M417" s="153"/>
      <c r="N417" s="153"/>
      <c r="O417" s="153"/>
      <c r="Q417" s="296"/>
      <c r="R417" s="153"/>
      <c r="S417" s="153"/>
      <c r="T417" s="153"/>
      <c r="U417" s="153"/>
      <c r="V417" s="153"/>
      <c r="W417" s="153"/>
      <c r="X417" s="153"/>
      <c r="Y417" s="153"/>
      <c r="Z417" s="153"/>
      <c r="AA417" s="153"/>
      <c r="AB417" s="153"/>
      <c r="AC417" s="153"/>
      <c r="AD417" s="153"/>
      <c r="AF417" s="296"/>
      <c r="AG417" s="153"/>
      <c r="AH417" s="153"/>
      <c r="AI417" s="153"/>
      <c r="AJ417" s="153"/>
      <c r="AK417" s="153"/>
      <c r="AL417" s="153"/>
      <c r="AM417" s="153"/>
      <c r="AN417" s="153"/>
      <c r="AO417" s="153"/>
      <c r="AP417" s="153"/>
      <c r="AQ417" s="153"/>
      <c r="AR417" s="153"/>
      <c r="AS417" s="153"/>
    </row>
    <row r="418" spans="2:45" s="150" customFormat="1">
      <c r="B418" s="157"/>
      <c r="C418" s="153"/>
      <c r="D418" s="153"/>
      <c r="E418" s="153"/>
      <c r="F418" s="153"/>
      <c r="G418" s="153"/>
      <c r="H418" s="153"/>
      <c r="I418" s="153"/>
      <c r="J418" s="153"/>
      <c r="K418" s="153"/>
      <c r="L418" s="153"/>
      <c r="M418" s="153"/>
      <c r="N418" s="153"/>
      <c r="O418" s="153"/>
      <c r="Q418" s="296"/>
      <c r="R418" s="153"/>
      <c r="S418" s="153"/>
      <c r="T418" s="153"/>
      <c r="U418" s="153"/>
      <c r="V418" s="153"/>
      <c r="W418" s="153"/>
      <c r="X418" s="153"/>
      <c r="Y418" s="153"/>
      <c r="Z418" s="153"/>
      <c r="AA418" s="153"/>
      <c r="AB418" s="153"/>
      <c r="AC418" s="153"/>
      <c r="AD418" s="153"/>
      <c r="AF418" s="296"/>
      <c r="AG418" s="153"/>
      <c r="AH418" s="153"/>
      <c r="AI418" s="153"/>
      <c r="AJ418" s="153"/>
      <c r="AK418" s="153"/>
      <c r="AL418" s="153"/>
      <c r="AM418" s="153"/>
      <c r="AN418" s="153"/>
      <c r="AO418" s="153"/>
      <c r="AP418" s="153"/>
      <c r="AQ418" s="153"/>
      <c r="AR418" s="153"/>
      <c r="AS418" s="153"/>
    </row>
    <row r="419" spans="2:45" s="150" customFormat="1">
      <c r="B419" s="157"/>
      <c r="C419" s="153"/>
      <c r="D419" s="153"/>
      <c r="E419" s="153"/>
      <c r="F419" s="153"/>
      <c r="G419" s="153"/>
      <c r="H419" s="153"/>
      <c r="I419" s="153"/>
      <c r="J419" s="153"/>
      <c r="K419" s="153"/>
      <c r="L419" s="153"/>
      <c r="M419" s="153"/>
      <c r="N419" s="153"/>
      <c r="O419" s="153"/>
      <c r="Q419" s="296"/>
      <c r="R419" s="153"/>
      <c r="S419" s="153"/>
      <c r="T419" s="153"/>
      <c r="U419" s="153"/>
      <c r="V419" s="153"/>
      <c r="W419" s="153"/>
      <c r="X419" s="153"/>
      <c r="Y419" s="153"/>
      <c r="Z419" s="153"/>
      <c r="AA419" s="153"/>
      <c r="AB419" s="153"/>
      <c r="AC419" s="153"/>
      <c r="AD419" s="153"/>
      <c r="AF419" s="296"/>
      <c r="AG419" s="153"/>
      <c r="AH419" s="153"/>
      <c r="AI419" s="153"/>
      <c r="AJ419" s="153"/>
      <c r="AK419" s="153"/>
      <c r="AL419" s="153"/>
      <c r="AM419" s="153"/>
      <c r="AN419" s="153"/>
      <c r="AO419" s="153"/>
      <c r="AP419" s="153"/>
      <c r="AQ419" s="153"/>
      <c r="AR419" s="153"/>
      <c r="AS419" s="153"/>
    </row>
    <row r="420" spans="2:45" s="150" customFormat="1">
      <c r="B420" s="157"/>
      <c r="C420" s="153"/>
      <c r="D420" s="153"/>
      <c r="E420" s="153"/>
      <c r="F420" s="153"/>
      <c r="G420" s="153"/>
      <c r="H420" s="153"/>
      <c r="I420" s="153"/>
      <c r="J420" s="153"/>
      <c r="K420" s="153"/>
      <c r="L420" s="153"/>
      <c r="M420" s="153"/>
      <c r="N420" s="153"/>
      <c r="O420" s="153"/>
      <c r="Q420" s="296"/>
      <c r="R420" s="153"/>
      <c r="S420" s="153"/>
      <c r="T420" s="153"/>
      <c r="U420" s="153"/>
      <c r="V420" s="153"/>
      <c r="W420" s="153"/>
      <c r="X420" s="153"/>
      <c r="Y420" s="153"/>
      <c r="Z420" s="153"/>
      <c r="AA420" s="153"/>
      <c r="AB420" s="153"/>
      <c r="AC420" s="153"/>
      <c r="AD420" s="153"/>
      <c r="AF420" s="296"/>
      <c r="AG420" s="153"/>
      <c r="AH420" s="153"/>
      <c r="AI420" s="153"/>
      <c r="AJ420" s="153"/>
      <c r="AK420" s="153"/>
      <c r="AL420" s="153"/>
      <c r="AM420" s="153"/>
      <c r="AN420" s="153"/>
      <c r="AO420" s="153"/>
      <c r="AP420" s="153"/>
      <c r="AQ420" s="153"/>
      <c r="AR420" s="153"/>
      <c r="AS420" s="153"/>
    </row>
    <row r="421" spans="2:45" s="150" customFormat="1">
      <c r="B421" s="157"/>
      <c r="C421" s="153"/>
      <c r="D421" s="153"/>
      <c r="E421" s="153"/>
      <c r="F421" s="153"/>
      <c r="G421" s="153"/>
      <c r="H421" s="153"/>
      <c r="I421" s="153"/>
      <c r="J421" s="153"/>
      <c r="K421" s="153"/>
      <c r="L421" s="153"/>
      <c r="M421" s="153"/>
      <c r="N421" s="153"/>
      <c r="O421" s="153"/>
      <c r="Q421" s="296"/>
      <c r="R421" s="153"/>
      <c r="S421" s="153"/>
      <c r="T421" s="153"/>
      <c r="U421" s="153"/>
      <c r="V421" s="153"/>
      <c r="W421" s="153"/>
      <c r="X421" s="153"/>
      <c r="Y421" s="153"/>
      <c r="Z421" s="153"/>
      <c r="AA421" s="153"/>
      <c r="AB421" s="153"/>
      <c r="AC421" s="153"/>
      <c r="AD421" s="153"/>
      <c r="AF421" s="296"/>
      <c r="AG421" s="153"/>
      <c r="AH421" s="153"/>
      <c r="AI421" s="153"/>
      <c r="AJ421" s="153"/>
      <c r="AK421" s="153"/>
      <c r="AL421" s="153"/>
      <c r="AM421" s="153"/>
      <c r="AN421" s="153"/>
      <c r="AO421" s="153"/>
      <c r="AP421" s="153"/>
      <c r="AQ421" s="153"/>
      <c r="AR421" s="153"/>
      <c r="AS421" s="153"/>
    </row>
    <row r="422" spans="2:45" s="150" customFormat="1">
      <c r="B422" s="157"/>
      <c r="C422" s="153"/>
      <c r="D422" s="153"/>
      <c r="E422" s="153"/>
      <c r="F422" s="153"/>
      <c r="G422" s="153"/>
      <c r="H422" s="153"/>
      <c r="I422" s="153"/>
      <c r="J422" s="153"/>
      <c r="K422" s="153"/>
      <c r="L422" s="153"/>
      <c r="M422" s="153"/>
      <c r="N422" s="153"/>
      <c r="O422" s="153"/>
      <c r="Q422" s="296"/>
      <c r="R422" s="153"/>
      <c r="S422" s="153"/>
      <c r="T422" s="153"/>
      <c r="U422" s="153"/>
      <c r="V422" s="153"/>
      <c r="W422" s="153"/>
      <c r="X422" s="153"/>
      <c r="Y422" s="153"/>
      <c r="Z422" s="153"/>
      <c r="AA422" s="153"/>
      <c r="AB422" s="153"/>
      <c r="AC422" s="153"/>
      <c r="AD422" s="153"/>
      <c r="AF422" s="296"/>
      <c r="AG422" s="153"/>
      <c r="AH422" s="153"/>
      <c r="AI422" s="153"/>
      <c r="AJ422" s="153"/>
      <c r="AK422" s="153"/>
      <c r="AL422" s="153"/>
      <c r="AM422" s="153"/>
      <c r="AN422" s="153"/>
      <c r="AO422" s="153"/>
      <c r="AP422" s="153"/>
      <c r="AQ422" s="153"/>
      <c r="AR422" s="153"/>
      <c r="AS422" s="153"/>
    </row>
    <row r="423" spans="2:45" s="150" customFormat="1">
      <c r="B423" s="157"/>
      <c r="C423" s="153"/>
      <c r="D423" s="153"/>
      <c r="E423" s="153"/>
      <c r="F423" s="153"/>
      <c r="G423" s="153"/>
      <c r="H423" s="153"/>
      <c r="I423" s="153"/>
      <c r="J423" s="153"/>
      <c r="K423" s="153"/>
      <c r="L423" s="153"/>
      <c r="M423" s="153"/>
      <c r="N423" s="153"/>
      <c r="O423" s="153"/>
      <c r="Q423" s="296"/>
      <c r="R423" s="153"/>
      <c r="S423" s="153"/>
      <c r="T423" s="153"/>
      <c r="U423" s="153"/>
      <c r="V423" s="153"/>
      <c r="W423" s="153"/>
      <c r="X423" s="153"/>
      <c r="Y423" s="153"/>
      <c r="Z423" s="153"/>
      <c r="AA423" s="153"/>
      <c r="AB423" s="153"/>
      <c r="AC423" s="153"/>
      <c r="AD423" s="153"/>
      <c r="AF423" s="296"/>
      <c r="AG423" s="153"/>
      <c r="AH423" s="153"/>
      <c r="AI423" s="153"/>
      <c r="AJ423" s="153"/>
      <c r="AK423" s="153"/>
      <c r="AL423" s="153"/>
      <c r="AM423" s="153"/>
      <c r="AN423" s="153"/>
      <c r="AO423" s="153"/>
      <c r="AP423" s="153"/>
      <c r="AQ423" s="153"/>
      <c r="AR423" s="153"/>
      <c r="AS423" s="153"/>
    </row>
    <row r="424" spans="2:45" s="150" customFormat="1">
      <c r="B424" s="157"/>
      <c r="C424" s="153"/>
      <c r="D424" s="153"/>
      <c r="E424" s="153"/>
      <c r="F424" s="153"/>
      <c r="G424" s="153"/>
      <c r="H424" s="153"/>
      <c r="I424" s="153"/>
      <c r="J424" s="153"/>
      <c r="K424" s="153"/>
      <c r="L424" s="153"/>
      <c r="M424" s="153"/>
      <c r="N424" s="153"/>
      <c r="O424" s="153"/>
      <c r="Q424" s="296"/>
      <c r="R424" s="153"/>
      <c r="S424" s="153"/>
      <c r="T424" s="153"/>
      <c r="U424" s="153"/>
      <c r="V424" s="153"/>
      <c r="W424" s="153"/>
      <c r="X424" s="153"/>
      <c r="Y424" s="153"/>
      <c r="Z424" s="153"/>
      <c r="AA424" s="153"/>
      <c r="AB424" s="153"/>
      <c r="AC424" s="153"/>
      <c r="AD424" s="153"/>
      <c r="AF424" s="296"/>
      <c r="AG424" s="153"/>
      <c r="AH424" s="153"/>
      <c r="AI424" s="153"/>
      <c r="AJ424" s="153"/>
      <c r="AK424" s="153"/>
      <c r="AL424" s="153"/>
      <c r="AM424" s="153"/>
      <c r="AN424" s="153"/>
      <c r="AO424" s="153"/>
      <c r="AP424" s="153"/>
      <c r="AQ424" s="153"/>
      <c r="AR424" s="153"/>
      <c r="AS424" s="153"/>
    </row>
    <row r="425" spans="2:45" s="150" customFormat="1">
      <c r="B425" s="157"/>
      <c r="C425" s="153"/>
      <c r="D425" s="153"/>
      <c r="E425" s="153"/>
      <c r="F425" s="153"/>
      <c r="G425" s="153"/>
      <c r="H425" s="153"/>
      <c r="I425" s="153"/>
      <c r="J425" s="153"/>
      <c r="K425" s="153"/>
      <c r="L425" s="153"/>
      <c r="M425" s="153"/>
      <c r="N425" s="153"/>
      <c r="O425" s="153"/>
      <c r="Q425" s="296"/>
      <c r="R425" s="153"/>
      <c r="S425" s="153"/>
      <c r="T425" s="153"/>
      <c r="U425" s="153"/>
      <c r="V425" s="153"/>
      <c r="W425" s="153"/>
      <c r="X425" s="153"/>
      <c r="Y425" s="153"/>
      <c r="Z425" s="153"/>
      <c r="AA425" s="153"/>
      <c r="AB425" s="153"/>
      <c r="AC425" s="153"/>
      <c r="AD425" s="153"/>
      <c r="AF425" s="296"/>
      <c r="AG425" s="153"/>
      <c r="AH425" s="153"/>
      <c r="AI425" s="153"/>
      <c r="AJ425" s="153"/>
      <c r="AK425" s="153"/>
      <c r="AL425" s="153"/>
      <c r="AM425" s="153"/>
      <c r="AN425" s="153"/>
      <c r="AO425" s="153"/>
      <c r="AP425" s="153"/>
      <c r="AQ425" s="153"/>
      <c r="AR425" s="153"/>
      <c r="AS425" s="153"/>
    </row>
    <row r="426" spans="2:45" s="150" customFormat="1">
      <c r="B426" s="157"/>
      <c r="C426" s="153"/>
      <c r="D426" s="153"/>
      <c r="E426" s="153"/>
      <c r="F426" s="153"/>
      <c r="G426" s="153"/>
      <c r="H426" s="153"/>
      <c r="I426" s="153"/>
      <c r="J426" s="153"/>
      <c r="K426" s="153"/>
      <c r="L426" s="153"/>
      <c r="M426" s="153"/>
      <c r="N426" s="153"/>
      <c r="O426" s="153"/>
      <c r="Q426" s="296"/>
      <c r="R426" s="153"/>
      <c r="S426" s="153"/>
      <c r="T426" s="153"/>
      <c r="U426" s="153"/>
      <c r="V426" s="153"/>
      <c r="W426" s="153"/>
      <c r="X426" s="153"/>
      <c r="Y426" s="153"/>
      <c r="Z426" s="153"/>
      <c r="AA426" s="153"/>
      <c r="AB426" s="153"/>
      <c r="AC426" s="153"/>
      <c r="AD426" s="153"/>
      <c r="AF426" s="296"/>
      <c r="AG426" s="153"/>
      <c r="AH426" s="153"/>
      <c r="AI426" s="153"/>
      <c r="AJ426" s="153"/>
      <c r="AK426" s="153"/>
      <c r="AL426" s="153"/>
      <c r="AM426" s="153"/>
      <c r="AN426" s="153"/>
      <c r="AO426" s="153"/>
      <c r="AP426" s="153"/>
      <c r="AQ426" s="153"/>
      <c r="AR426" s="153"/>
      <c r="AS426" s="153"/>
    </row>
    <row r="427" spans="2:45" s="150" customFormat="1">
      <c r="B427" s="157"/>
      <c r="C427" s="153"/>
      <c r="D427" s="153"/>
      <c r="E427" s="153"/>
      <c r="F427" s="153"/>
      <c r="G427" s="153"/>
      <c r="H427" s="153"/>
      <c r="I427" s="153"/>
      <c r="J427" s="153"/>
      <c r="K427" s="153"/>
      <c r="L427" s="153"/>
      <c r="M427" s="153"/>
      <c r="N427" s="153"/>
      <c r="O427" s="153"/>
      <c r="Q427" s="296"/>
      <c r="R427" s="153"/>
      <c r="S427" s="153"/>
      <c r="T427" s="153"/>
      <c r="U427" s="153"/>
      <c r="V427" s="153"/>
      <c r="W427" s="153"/>
      <c r="X427" s="153"/>
      <c r="Y427" s="153"/>
      <c r="Z427" s="153"/>
      <c r="AA427" s="153"/>
      <c r="AB427" s="153"/>
      <c r="AC427" s="153"/>
      <c r="AD427" s="153"/>
      <c r="AF427" s="296"/>
      <c r="AG427" s="153"/>
      <c r="AH427" s="153"/>
      <c r="AI427" s="153"/>
      <c r="AJ427" s="153"/>
      <c r="AK427" s="153"/>
      <c r="AL427" s="153"/>
      <c r="AM427" s="153"/>
      <c r="AN427" s="153"/>
      <c r="AO427" s="153"/>
      <c r="AP427" s="153"/>
      <c r="AQ427" s="153"/>
      <c r="AR427" s="153"/>
      <c r="AS427" s="153"/>
    </row>
    <row r="428" spans="2:45" s="150" customFormat="1">
      <c r="B428" s="157"/>
      <c r="C428" s="153"/>
      <c r="D428" s="153"/>
      <c r="E428" s="153"/>
      <c r="F428" s="153"/>
      <c r="G428" s="153"/>
      <c r="H428" s="153"/>
      <c r="I428" s="153"/>
      <c r="J428" s="153"/>
      <c r="K428" s="153"/>
      <c r="L428" s="153"/>
      <c r="M428" s="153"/>
      <c r="N428" s="153"/>
      <c r="O428" s="153"/>
      <c r="Q428" s="296"/>
      <c r="R428" s="153"/>
      <c r="S428" s="153"/>
      <c r="T428" s="153"/>
      <c r="U428" s="153"/>
      <c r="V428" s="153"/>
      <c r="W428" s="153"/>
      <c r="X428" s="153"/>
      <c r="Y428" s="153"/>
      <c r="Z428" s="153"/>
      <c r="AA428" s="153"/>
      <c r="AB428" s="153"/>
      <c r="AC428" s="153"/>
      <c r="AD428" s="153"/>
      <c r="AF428" s="296"/>
      <c r="AG428" s="153"/>
      <c r="AH428" s="153"/>
      <c r="AI428" s="153"/>
      <c r="AJ428" s="153"/>
      <c r="AK428" s="153"/>
      <c r="AL428" s="153"/>
      <c r="AM428" s="153"/>
      <c r="AN428" s="153"/>
      <c r="AO428" s="153"/>
      <c r="AP428" s="153"/>
      <c r="AQ428" s="153"/>
      <c r="AR428" s="153"/>
      <c r="AS428" s="153"/>
    </row>
    <row r="429" spans="2:45" s="150" customFormat="1">
      <c r="B429" s="157"/>
      <c r="C429" s="153"/>
      <c r="D429" s="153"/>
      <c r="E429" s="153"/>
      <c r="F429" s="153"/>
      <c r="G429" s="153"/>
      <c r="H429" s="153"/>
      <c r="I429" s="153"/>
      <c r="J429" s="153"/>
      <c r="K429" s="153"/>
      <c r="L429" s="153"/>
      <c r="M429" s="153"/>
      <c r="N429" s="153"/>
      <c r="O429" s="153"/>
      <c r="Q429" s="296"/>
      <c r="R429" s="153"/>
      <c r="S429" s="153"/>
      <c r="T429" s="153"/>
      <c r="U429" s="153"/>
      <c r="V429" s="153"/>
      <c r="W429" s="153"/>
      <c r="X429" s="153"/>
      <c r="Y429" s="153"/>
      <c r="Z429" s="153"/>
      <c r="AA429" s="153"/>
      <c r="AB429" s="153"/>
      <c r="AC429" s="153"/>
      <c r="AD429" s="153"/>
      <c r="AF429" s="296"/>
      <c r="AG429" s="153"/>
      <c r="AH429" s="153"/>
      <c r="AI429" s="153"/>
      <c r="AJ429" s="153"/>
      <c r="AK429" s="153"/>
      <c r="AL429" s="153"/>
      <c r="AM429" s="153"/>
      <c r="AN429" s="153"/>
      <c r="AO429" s="153"/>
      <c r="AP429" s="153"/>
      <c r="AQ429" s="153"/>
      <c r="AR429" s="153"/>
      <c r="AS429" s="153"/>
    </row>
    <row r="430" spans="2:45" s="150" customFormat="1">
      <c r="B430" s="157"/>
      <c r="C430" s="153"/>
      <c r="D430" s="153"/>
      <c r="E430" s="153"/>
      <c r="F430" s="153"/>
      <c r="G430" s="153"/>
      <c r="H430" s="153"/>
      <c r="I430" s="153"/>
      <c r="J430" s="153"/>
      <c r="K430" s="153"/>
      <c r="L430" s="153"/>
      <c r="M430" s="153"/>
      <c r="N430" s="153"/>
      <c r="O430" s="153"/>
      <c r="Q430" s="296"/>
      <c r="R430" s="153"/>
      <c r="S430" s="153"/>
      <c r="T430" s="153"/>
      <c r="U430" s="153"/>
      <c r="V430" s="153"/>
      <c r="W430" s="153"/>
      <c r="X430" s="153"/>
      <c r="Y430" s="153"/>
      <c r="Z430" s="153"/>
      <c r="AA430" s="153"/>
      <c r="AB430" s="153"/>
      <c r="AC430" s="153"/>
      <c r="AD430" s="153"/>
      <c r="AF430" s="296"/>
      <c r="AG430" s="153"/>
      <c r="AH430" s="153"/>
      <c r="AI430" s="153"/>
      <c r="AJ430" s="153"/>
      <c r="AK430" s="153"/>
      <c r="AL430" s="153"/>
      <c r="AM430" s="153"/>
      <c r="AN430" s="153"/>
      <c r="AO430" s="153"/>
      <c r="AP430" s="153"/>
      <c r="AQ430" s="153"/>
      <c r="AR430" s="153"/>
      <c r="AS430" s="153"/>
    </row>
    <row r="431" spans="2:45" s="150" customFormat="1">
      <c r="B431" s="157"/>
      <c r="C431" s="153"/>
      <c r="D431" s="153"/>
      <c r="E431" s="153"/>
      <c r="F431" s="153"/>
      <c r="G431" s="153"/>
      <c r="H431" s="153"/>
      <c r="I431" s="153"/>
      <c r="J431" s="153"/>
      <c r="K431" s="153"/>
      <c r="L431" s="153"/>
      <c r="M431" s="153"/>
      <c r="N431" s="153"/>
      <c r="O431" s="153"/>
      <c r="Q431" s="296"/>
      <c r="R431" s="153"/>
      <c r="S431" s="153"/>
      <c r="T431" s="153"/>
      <c r="U431" s="153"/>
      <c r="V431" s="153"/>
      <c r="W431" s="153"/>
      <c r="X431" s="153"/>
      <c r="Y431" s="153"/>
      <c r="Z431" s="153"/>
      <c r="AA431" s="153"/>
      <c r="AB431" s="153"/>
      <c r="AC431" s="153"/>
      <c r="AD431" s="153"/>
      <c r="AF431" s="296"/>
      <c r="AG431" s="153"/>
      <c r="AH431" s="153"/>
      <c r="AI431" s="153"/>
      <c r="AJ431" s="153"/>
      <c r="AK431" s="153"/>
      <c r="AL431" s="153"/>
      <c r="AM431" s="153"/>
      <c r="AN431" s="153"/>
      <c r="AO431" s="153"/>
      <c r="AP431" s="153"/>
      <c r="AQ431" s="153"/>
      <c r="AR431" s="153"/>
      <c r="AS431" s="153"/>
    </row>
    <row r="432" spans="2:45" s="150" customFormat="1">
      <c r="B432" s="157"/>
      <c r="C432" s="153"/>
      <c r="D432" s="153"/>
      <c r="E432" s="153"/>
      <c r="F432" s="153"/>
      <c r="G432" s="153"/>
      <c r="H432" s="153"/>
      <c r="I432" s="153"/>
      <c r="J432" s="153"/>
      <c r="K432" s="153"/>
      <c r="L432" s="153"/>
      <c r="M432" s="153"/>
      <c r="N432" s="153"/>
      <c r="O432" s="153"/>
      <c r="Q432" s="296"/>
      <c r="R432" s="153"/>
      <c r="S432" s="153"/>
      <c r="T432" s="153"/>
      <c r="U432" s="153"/>
      <c r="V432" s="153"/>
      <c r="W432" s="153"/>
      <c r="X432" s="153"/>
      <c r="Y432" s="153"/>
      <c r="Z432" s="153"/>
      <c r="AA432" s="153"/>
      <c r="AB432" s="153"/>
      <c r="AC432" s="153"/>
      <c r="AD432" s="153"/>
      <c r="AF432" s="296"/>
      <c r="AG432" s="153"/>
      <c r="AH432" s="153"/>
      <c r="AI432" s="153"/>
      <c r="AJ432" s="153"/>
      <c r="AK432" s="153"/>
      <c r="AL432" s="153"/>
      <c r="AM432" s="153"/>
      <c r="AN432" s="153"/>
      <c r="AO432" s="153"/>
      <c r="AP432" s="153"/>
      <c r="AQ432" s="153"/>
      <c r="AR432" s="153"/>
      <c r="AS432" s="153"/>
    </row>
    <row r="433" spans="2:45" s="150" customFormat="1">
      <c r="B433" s="157"/>
      <c r="C433" s="153"/>
      <c r="D433" s="153"/>
      <c r="E433" s="153"/>
      <c r="F433" s="153"/>
      <c r="G433" s="153"/>
      <c r="H433" s="153"/>
      <c r="I433" s="153"/>
      <c r="J433" s="153"/>
      <c r="K433" s="153"/>
      <c r="L433" s="153"/>
      <c r="M433" s="153"/>
      <c r="N433" s="153"/>
      <c r="O433" s="153"/>
      <c r="Q433" s="296"/>
      <c r="R433" s="153"/>
      <c r="S433" s="153"/>
      <c r="T433" s="153"/>
      <c r="U433" s="153"/>
      <c r="V433" s="153"/>
      <c r="W433" s="153"/>
      <c r="X433" s="153"/>
      <c r="Y433" s="153"/>
      <c r="Z433" s="153"/>
      <c r="AA433" s="153"/>
      <c r="AB433" s="153"/>
      <c r="AC433" s="153"/>
      <c r="AD433" s="153"/>
      <c r="AF433" s="296"/>
      <c r="AG433" s="153"/>
      <c r="AH433" s="153"/>
      <c r="AI433" s="153"/>
      <c r="AJ433" s="153"/>
      <c r="AK433" s="153"/>
      <c r="AL433" s="153"/>
      <c r="AM433" s="153"/>
      <c r="AN433" s="153"/>
      <c r="AO433" s="153"/>
      <c r="AP433" s="153"/>
      <c r="AQ433" s="153"/>
      <c r="AR433" s="153"/>
      <c r="AS433" s="153"/>
    </row>
    <row r="434" spans="2:45" s="150" customFormat="1">
      <c r="B434" s="157"/>
      <c r="C434" s="153"/>
      <c r="D434" s="153"/>
      <c r="E434" s="153"/>
      <c r="F434" s="153"/>
      <c r="G434" s="153"/>
      <c r="H434" s="153"/>
      <c r="I434" s="153"/>
      <c r="J434" s="153"/>
      <c r="K434" s="153"/>
      <c r="L434" s="153"/>
      <c r="M434" s="153"/>
      <c r="N434" s="153"/>
      <c r="O434" s="153"/>
      <c r="Q434" s="296"/>
      <c r="R434" s="153"/>
      <c r="S434" s="153"/>
      <c r="T434" s="153"/>
      <c r="U434" s="153"/>
      <c r="V434" s="153"/>
      <c r="W434" s="153"/>
      <c r="X434" s="153"/>
      <c r="Y434" s="153"/>
      <c r="Z434" s="153"/>
      <c r="AA434" s="153"/>
      <c r="AB434" s="153"/>
      <c r="AC434" s="153"/>
      <c r="AD434" s="153"/>
      <c r="AF434" s="296"/>
      <c r="AG434" s="153"/>
      <c r="AH434" s="153"/>
      <c r="AI434" s="153"/>
      <c r="AJ434" s="153"/>
      <c r="AK434" s="153"/>
      <c r="AL434" s="153"/>
      <c r="AM434" s="153"/>
      <c r="AN434" s="153"/>
      <c r="AO434" s="153"/>
      <c r="AP434" s="153"/>
      <c r="AQ434" s="153"/>
      <c r="AR434" s="153"/>
      <c r="AS434" s="153"/>
    </row>
    <row r="435" spans="2:45" s="150" customFormat="1">
      <c r="B435" s="157"/>
      <c r="C435" s="153"/>
      <c r="D435" s="153"/>
      <c r="E435" s="153"/>
      <c r="F435" s="153"/>
      <c r="G435" s="153"/>
      <c r="H435" s="153"/>
      <c r="I435" s="153"/>
      <c r="J435" s="153"/>
      <c r="K435" s="153"/>
      <c r="L435" s="153"/>
      <c r="M435" s="153"/>
      <c r="N435" s="153"/>
      <c r="O435" s="153"/>
      <c r="Q435" s="296"/>
      <c r="R435" s="153"/>
      <c r="S435" s="153"/>
      <c r="T435" s="153"/>
      <c r="U435" s="153"/>
      <c r="V435" s="153"/>
      <c r="W435" s="153"/>
      <c r="X435" s="153"/>
      <c r="Y435" s="153"/>
      <c r="Z435" s="153"/>
      <c r="AA435" s="153"/>
      <c r="AB435" s="153"/>
      <c r="AC435" s="153"/>
      <c r="AD435" s="153"/>
      <c r="AF435" s="296"/>
      <c r="AG435" s="153"/>
      <c r="AH435" s="153"/>
      <c r="AI435" s="153"/>
      <c r="AJ435" s="153"/>
      <c r="AK435" s="153"/>
      <c r="AL435" s="153"/>
      <c r="AM435" s="153"/>
      <c r="AN435" s="153"/>
      <c r="AO435" s="153"/>
      <c r="AP435" s="153"/>
      <c r="AQ435" s="153"/>
      <c r="AR435" s="153"/>
      <c r="AS435" s="153"/>
    </row>
    <row r="436" spans="2:45" s="150" customFormat="1">
      <c r="B436" s="157"/>
      <c r="C436" s="153"/>
      <c r="D436" s="153"/>
      <c r="E436" s="153"/>
      <c r="F436" s="153"/>
      <c r="G436" s="153"/>
      <c r="H436" s="153"/>
      <c r="I436" s="153"/>
      <c r="J436" s="153"/>
      <c r="K436" s="153"/>
      <c r="L436" s="153"/>
      <c r="M436" s="153"/>
      <c r="N436" s="153"/>
      <c r="O436" s="153"/>
      <c r="Q436" s="296"/>
      <c r="R436" s="153"/>
      <c r="S436" s="153"/>
      <c r="T436" s="153"/>
      <c r="U436" s="153"/>
      <c r="V436" s="153"/>
      <c r="W436" s="153"/>
      <c r="X436" s="153"/>
      <c r="Y436" s="153"/>
      <c r="Z436" s="153"/>
      <c r="AA436" s="153"/>
      <c r="AB436" s="153"/>
      <c r="AC436" s="153"/>
      <c r="AD436" s="153"/>
      <c r="AF436" s="296"/>
      <c r="AG436" s="153"/>
      <c r="AH436" s="153"/>
      <c r="AI436" s="153"/>
      <c r="AJ436" s="153"/>
      <c r="AK436" s="153"/>
      <c r="AL436" s="153"/>
      <c r="AM436" s="153"/>
      <c r="AN436" s="153"/>
      <c r="AO436" s="153"/>
      <c r="AP436" s="153"/>
      <c r="AQ436" s="153"/>
      <c r="AR436" s="153"/>
      <c r="AS436" s="153"/>
    </row>
    <row r="437" spans="2:45" s="150" customFormat="1">
      <c r="B437" s="157"/>
      <c r="C437" s="153"/>
      <c r="D437" s="153"/>
      <c r="E437" s="153"/>
      <c r="F437" s="153"/>
      <c r="G437" s="153"/>
      <c r="H437" s="153"/>
      <c r="I437" s="153"/>
      <c r="J437" s="153"/>
      <c r="K437" s="153"/>
      <c r="L437" s="153"/>
      <c r="M437" s="153"/>
      <c r="N437" s="153"/>
      <c r="O437" s="153"/>
      <c r="Q437" s="296"/>
      <c r="R437" s="153"/>
      <c r="S437" s="153"/>
      <c r="T437" s="153"/>
      <c r="U437" s="153"/>
      <c r="V437" s="153"/>
      <c r="W437" s="153"/>
      <c r="X437" s="153"/>
      <c r="Y437" s="153"/>
      <c r="Z437" s="153"/>
      <c r="AA437" s="153"/>
      <c r="AB437" s="153"/>
      <c r="AC437" s="153"/>
      <c r="AD437" s="153"/>
      <c r="AF437" s="296"/>
      <c r="AG437" s="153"/>
      <c r="AH437" s="153"/>
      <c r="AI437" s="153"/>
      <c r="AJ437" s="153"/>
      <c r="AK437" s="153"/>
      <c r="AL437" s="153"/>
      <c r="AM437" s="153"/>
      <c r="AN437" s="153"/>
      <c r="AO437" s="153"/>
      <c r="AP437" s="153"/>
      <c r="AQ437" s="153"/>
      <c r="AR437" s="153"/>
      <c r="AS437" s="153"/>
    </row>
    <row r="438" spans="2:45" s="150" customFormat="1">
      <c r="B438" s="157"/>
      <c r="C438" s="153"/>
      <c r="D438" s="153"/>
      <c r="E438" s="153"/>
      <c r="F438" s="153"/>
      <c r="G438" s="153"/>
      <c r="H438" s="153"/>
      <c r="I438" s="153"/>
      <c r="J438" s="153"/>
      <c r="K438" s="153"/>
      <c r="L438" s="153"/>
      <c r="M438" s="153"/>
      <c r="N438" s="153"/>
      <c r="O438" s="153"/>
      <c r="Q438" s="296"/>
      <c r="R438" s="153"/>
      <c r="S438" s="153"/>
      <c r="T438" s="153"/>
      <c r="U438" s="153"/>
      <c r="V438" s="153"/>
      <c r="W438" s="153"/>
      <c r="X438" s="153"/>
      <c r="Y438" s="153"/>
      <c r="Z438" s="153"/>
      <c r="AA438" s="153"/>
      <c r="AB438" s="153"/>
      <c r="AC438" s="153"/>
      <c r="AD438" s="153"/>
      <c r="AF438" s="296"/>
      <c r="AG438" s="153"/>
      <c r="AH438" s="153"/>
      <c r="AI438" s="153"/>
      <c r="AJ438" s="153"/>
      <c r="AK438" s="153"/>
      <c r="AL438" s="153"/>
      <c r="AM438" s="153"/>
      <c r="AN438" s="153"/>
      <c r="AO438" s="153"/>
      <c r="AP438" s="153"/>
      <c r="AQ438" s="153"/>
      <c r="AR438" s="153"/>
      <c r="AS438" s="153"/>
    </row>
    <row r="439" spans="2:45" s="150" customFormat="1">
      <c r="B439" s="157"/>
      <c r="C439" s="153"/>
      <c r="D439" s="153"/>
      <c r="E439" s="153"/>
      <c r="F439" s="153"/>
      <c r="G439" s="153"/>
      <c r="H439" s="153"/>
      <c r="I439" s="153"/>
      <c r="J439" s="153"/>
      <c r="K439" s="153"/>
      <c r="L439" s="153"/>
      <c r="M439" s="153"/>
      <c r="N439" s="153"/>
      <c r="O439" s="153"/>
      <c r="Q439" s="296"/>
      <c r="R439" s="153"/>
      <c r="S439" s="153"/>
      <c r="T439" s="153"/>
      <c r="U439" s="153"/>
      <c r="V439" s="153"/>
      <c r="W439" s="153"/>
      <c r="X439" s="153"/>
      <c r="Y439" s="153"/>
      <c r="Z439" s="153"/>
      <c r="AA439" s="153"/>
      <c r="AB439" s="153"/>
      <c r="AC439" s="153"/>
      <c r="AD439" s="153"/>
      <c r="AF439" s="296"/>
      <c r="AG439" s="153"/>
      <c r="AH439" s="153"/>
      <c r="AI439" s="153"/>
      <c r="AJ439" s="153"/>
      <c r="AK439" s="153"/>
      <c r="AL439" s="153"/>
      <c r="AM439" s="153"/>
      <c r="AN439" s="153"/>
      <c r="AO439" s="153"/>
      <c r="AP439" s="153"/>
      <c r="AQ439" s="153"/>
      <c r="AR439" s="153"/>
      <c r="AS439" s="153"/>
    </row>
    <row r="440" spans="2:45" s="150" customFormat="1">
      <c r="B440" s="157"/>
      <c r="C440" s="153"/>
      <c r="D440" s="153"/>
      <c r="E440" s="153"/>
      <c r="F440" s="153"/>
      <c r="G440" s="153"/>
      <c r="H440" s="153"/>
      <c r="I440" s="153"/>
      <c r="J440" s="153"/>
      <c r="K440" s="153"/>
      <c r="L440" s="153"/>
      <c r="M440" s="153"/>
      <c r="N440" s="153"/>
      <c r="O440" s="153"/>
      <c r="Q440" s="296"/>
      <c r="R440" s="153"/>
      <c r="S440" s="153"/>
      <c r="T440" s="153"/>
      <c r="U440" s="153"/>
      <c r="V440" s="153"/>
      <c r="W440" s="153"/>
      <c r="X440" s="153"/>
      <c r="Y440" s="153"/>
      <c r="Z440" s="153"/>
      <c r="AA440" s="153"/>
      <c r="AB440" s="153"/>
      <c r="AC440" s="153"/>
      <c r="AD440" s="153"/>
      <c r="AF440" s="296"/>
      <c r="AG440" s="153"/>
      <c r="AH440" s="153"/>
      <c r="AI440" s="153"/>
      <c r="AJ440" s="153"/>
      <c r="AK440" s="153"/>
      <c r="AL440" s="153"/>
      <c r="AM440" s="153"/>
      <c r="AN440" s="153"/>
      <c r="AO440" s="153"/>
      <c r="AP440" s="153"/>
      <c r="AQ440" s="153"/>
      <c r="AR440" s="153"/>
      <c r="AS440" s="153"/>
    </row>
    <row r="441" spans="2:45" s="150" customFormat="1">
      <c r="B441" s="157"/>
      <c r="C441" s="153"/>
      <c r="D441" s="153"/>
      <c r="E441" s="153"/>
      <c r="F441" s="153"/>
      <c r="G441" s="153"/>
      <c r="H441" s="153"/>
      <c r="I441" s="153"/>
      <c r="J441" s="153"/>
      <c r="K441" s="153"/>
      <c r="L441" s="153"/>
      <c r="M441" s="153"/>
      <c r="N441" s="153"/>
      <c r="O441" s="153"/>
      <c r="Q441" s="296"/>
      <c r="R441" s="153"/>
      <c r="S441" s="153"/>
      <c r="T441" s="153"/>
      <c r="U441" s="153"/>
      <c r="V441" s="153"/>
      <c r="W441" s="153"/>
      <c r="X441" s="153"/>
      <c r="Y441" s="153"/>
      <c r="Z441" s="153"/>
      <c r="AA441" s="153"/>
      <c r="AB441" s="153"/>
      <c r="AC441" s="153"/>
      <c r="AD441" s="153"/>
      <c r="AF441" s="296"/>
      <c r="AG441" s="153"/>
      <c r="AH441" s="153"/>
      <c r="AI441" s="153"/>
      <c r="AJ441" s="153"/>
      <c r="AK441" s="153"/>
      <c r="AL441" s="153"/>
      <c r="AM441" s="153"/>
      <c r="AN441" s="153"/>
      <c r="AO441" s="153"/>
      <c r="AP441" s="153"/>
      <c r="AQ441" s="153"/>
      <c r="AR441" s="153"/>
      <c r="AS441" s="153"/>
    </row>
    <row r="442" spans="2:45" s="150" customFormat="1">
      <c r="B442" s="157"/>
      <c r="C442" s="153"/>
      <c r="D442" s="153"/>
      <c r="E442" s="153"/>
      <c r="F442" s="153"/>
      <c r="G442" s="153"/>
      <c r="H442" s="153"/>
      <c r="I442" s="153"/>
      <c r="J442" s="153"/>
      <c r="K442" s="153"/>
      <c r="L442" s="153"/>
      <c r="M442" s="153"/>
      <c r="N442" s="153"/>
      <c r="O442" s="153"/>
      <c r="Q442" s="296"/>
      <c r="R442" s="153"/>
      <c r="S442" s="153"/>
      <c r="T442" s="153"/>
      <c r="U442" s="153"/>
      <c r="V442" s="153"/>
      <c r="W442" s="153"/>
      <c r="X442" s="153"/>
      <c r="Y442" s="153"/>
      <c r="Z442" s="153"/>
      <c r="AA442" s="153"/>
      <c r="AB442" s="153"/>
      <c r="AC442" s="153"/>
      <c r="AD442" s="153"/>
      <c r="AF442" s="296"/>
      <c r="AG442" s="153"/>
      <c r="AH442" s="153"/>
      <c r="AI442" s="153"/>
      <c r="AJ442" s="153"/>
      <c r="AK442" s="153"/>
      <c r="AL442" s="153"/>
      <c r="AM442" s="153"/>
      <c r="AN442" s="153"/>
      <c r="AO442" s="153"/>
      <c r="AP442" s="153"/>
      <c r="AQ442" s="153"/>
      <c r="AR442" s="153"/>
      <c r="AS442" s="153"/>
    </row>
    <row r="443" spans="2:45" s="150" customFormat="1">
      <c r="B443" s="157"/>
      <c r="C443" s="153"/>
      <c r="D443" s="153"/>
      <c r="E443" s="153"/>
      <c r="F443" s="153"/>
      <c r="G443" s="153"/>
      <c r="H443" s="153"/>
      <c r="I443" s="153"/>
      <c r="J443" s="153"/>
      <c r="K443" s="153"/>
      <c r="L443" s="153"/>
      <c r="M443" s="153"/>
      <c r="N443" s="153"/>
      <c r="O443" s="153"/>
      <c r="Q443" s="296"/>
      <c r="R443" s="153"/>
      <c r="S443" s="153"/>
      <c r="T443" s="153"/>
      <c r="U443" s="153"/>
      <c r="V443" s="153"/>
      <c r="W443" s="153"/>
      <c r="X443" s="153"/>
      <c r="Y443" s="153"/>
      <c r="Z443" s="153"/>
      <c r="AA443" s="153"/>
      <c r="AB443" s="153"/>
      <c r="AC443" s="153"/>
      <c r="AD443" s="153"/>
      <c r="AF443" s="296"/>
      <c r="AG443" s="153"/>
      <c r="AH443" s="153"/>
      <c r="AI443" s="153"/>
      <c r="AJ443" s="153"/>
      <c r="AK443" s="153"/>
      <c r="AL443" s="153"/>
      <c r="AM443" s="153"/>
      <c r="AN443" s="153"/>
      <c r="AO443" s="153"/>
      <c r="AP443" s="153"/>
      <c r="AQ443" s="153"/>
      <c r="AR443" s="153"/>
      <c r="AS443" s="153"/>
    </row>
    <row r="444" spans="2:45" s="150" customFormat="1">
      <c r="B444" s="157"/>
      <c r="C444" s="153"/>
      <c r="D444" s="153"/>
      <c r="E444" s="153"/>
      <c r="F444" s="153"/>
      <c r="G444" s="153"/>
      <c r="H444" s="153"/>
      <c r="I444" s="153"/>
      <c r="J444" s="153"/>
      <c r="K444" s="153"/>
      <c r="L444" s="153"/>
      <c r="M444" s="153"/>
      <c r="N444" s="153"/>
      <c r="O444" s="153"/>
      <c r="Q444" s="296"/>
      <c r="R444" s="153"/>
      <c r="S444" s="153"/>
      <c r="T444" s="153"/>
      <c r="U444" s="153"/>
      <c r="V444" s="153"/>
      <c r="W444" s="153"/>
      <c r="X444" s="153"/>
      <c r="Y444" s="153"/>
      <c r="Z444" s="153"/>
      <c r="AA444" s="153"/>
      <c r="AB444" s="153"/>
      <c r="AC444" s="153"/>
      <c r="AD444" s="153"/>
      <c r="AF444" s="296"/>
      <c r="AG444" s="153"/>
      <c r="AH444" s="153"/>
      <c r="AI444" s="153"/>
      <c r="AJ444" s="153"/>
      <c r="AK444" s="153"/>
      <c r="AL444" s="153"/>
      <c r="AM444" s="153"/>
      <c r="AN444" s="153"/>
      <c r="AO444" s="153"/>
      <c r="AP444" s="153"/>
      <c r="AQ444" s="153"/>
      <c r="AR444" s="153"/>
      <c r="AS444" s="153"/>
    </row>
    <row r="445" spans="2:45" s="150" customFormat="1">
      <c r="B445" s="157"/>
      <c r="C445" s="153"/>
      <c r="D445" s="153"/>
      <c r="E445" s="153"/>
      <c r="F445" s="153"/>
      <c r="G445" s="153"/>
      <c r="H445" s="153"/>
      <c r="I445" s="153"/>
      <c r="J445" s="153"/>
      <c r="K445" s="153"/>
      <c r="L445" s="153"/>
      <c r="M445" s="153"/>
      <c r="N445" s="153"/>
      <c r="O445" s="153"/>
      <c r="Q445" s="296"/>
      <c r="R445" s="153"/>
      <c r="S445" s="153"/>
      <c r="T445" s="153"/>
      <c r="U445" s="153"/>
      <c r="V445" s="153"/>
      <c r="W445" s="153"/>
      <c r="X445" s="153"/>
      <c r="Y445" s="153"/>
      <c r="Z445" s="153"/>
      <c r="AA445" s="153"/>
      <c r="AB445" s="153"/>
      <c r="AC445" s="153"/>
      <c r="AD445" s="153"/>
      <c r="AF445" s="296"/>
      <c r="AG445" s="153"/>
      <c r="AH445" s="153"/>
      <c r="AI445" s="153"/>
      <c r="AJ445" s="153"/>
      <c r="AK445" s="153"/>
      <c r="AL445" s="153"/>
      <c r="AM445" s="153"/>
      <c r="AN445" s="153"/>
      <c r="AO445" s="153"/>
      <c r="AP445" s="153"/>
      <c r="AQ445" s="153"/>
      <c r="AR445" s="153"/>
      <c r="AS445" s="153"/>
    </row>
    <row r="446" spans="2:45" s="150" customFormat="1">
      <c r="B446" s="157"/>
      <c r="C446" s="153"/>
      <c r="D446" s="153"/>
      <c r="E446" s="153"/>
      <c r="F446" s="153"/>
      <c r="G446" s="153"/>
      <c r="H446" s="153"/>
      <c r="I446" s="153"/>
      <c r="J446" s="153"/>
      <c r="K446" s="153"/>
      <c r="L446" s="153"/>
      <c r="M446" s="153"/>
      <c r="N446" s="153"/>
      <c r="O446" s="153"/>
      <c r="Q446" s="296"/>
      <c r="R446" s="153"/>
      <c r="S446" s="153"/>
      <c r="T446" s="153"/>
      <c r="U446" s="153"/>
      <c r="V446" s="153"/>
      <c r="W446" s="153"/>
      <c r="X446" s="153"/>
      <c r="Y446" s="153"/>
      <c r="Z446" s="153"/>
      <c r="AA446" s="153"/>
      <c r="AB446" s="153"/>
      <c r="AC446" s="153"/>
      <c r="AD446" s="153"/>
      <c r="AF446" s="296"/>
      <c r="AG446" s="153"/>
      <c r="AH446" s="153"/>
      <c r="AI446" s="153"/>
      <c r="AJ446" s="153"/>
      <c r="AK446" s="153"/>
      <c r="AL446" s="153"/>
      <c r="AM446" s="153"/>
      <c r="AN446" s="153"/>
      <c r="AO446" s="153"/>
      <c r="AP446" s="153"/>
      <c r="AQ446" s="153"/>
      <c r="AR446" s="153"/>
      <c r="AS446" s="153"/>
    </row>
    <row r="447" spans="2:45" s="150" customFormat="1">
      <c r="B447" s="157"/>
      <c r="C447" s="153"/>
      <c r="D447" s="153"/>
      <c r="E447" s="153"/>
      <c r="F447" s="153"/>
      <c r="G447" s="153"/>
      <c r="H447" s="153"/>
      <c r="I447" s="153"/>
      <c r="J447" s="153"/>
      <c r="K447" s="153"/>
      <c r="L447" s="153"/>
      <c r="M447" s="153"/>
      <c r="N447" s="153"/>
      <c r="O447" s="153"/>
      <c r="Q447" s="296"/>
      <c r="R447" s="153"/>
      <c r="S447" s="153"/>
      <c r="T447" s="153"/>
      <c r="U447" s="153"/>
      <c r="V447" s="153"/>
      <c r="W447" s="153"/>
      <c r="X447" s="153"/>
      <c r="Y447" s="153"/>
      <c r="Z447" s="153"/>
      <c r="AA447" s="153"/>
      <c r="AB447" s="153"/>
      <c r="AC447" s="153"/>
      <c r="AD447" s="153"/>
      <c r="AF447" s="296"/>
      <c r="AG447" s="153"/>
      <c r="AH447" s="153"/>
      <c r="AI447" s="153"/>
      <c r="AJ447" s="153"/>
      <c r="AK447" s="153"/>
      <c r="AL447" s="153"/>
      <c r="AM447" s="153"/>
      <c r="AN447" s="153"/>
      <c r="AO447" s="153"/>
      <c r="AP447" s="153"/>
      <c r="AQ447" s="153"/>
      <c r="AR447" s="153"/>
      <c r="AS447" s="153"/>
    </row>
    <row r="448" spans="2:45" s="150" customFormat="1">
      <c r="B448" s="157"/>
      <c r="C448" s="153"/>
      <c r="D448" s="153"/>
      <c r="E448" s="153"/>
      <c r="F448" s="153"/>
      <c r="G448" s="153"/>
      <c r="H448" s="153"/>
      <c r="I448" s="153"/>
      <c r="J448" s="153"/>
      <c r="K448" s="153"/>
      <c r="L448" s="153"/>
      <c r="M448" s="153"/>
      <c r="N448" s="153"/>
      <c r="O448" s="153"/>
      <c r="Q448" s="296"/>
      <c r="R448" s="153"/>
      <c r="S448" s="153"/>
      <c r="T448" s="153"/>
      <c r="U448" s="153"/>
      <c r="V448" s="153"/>
      <c r="W448" s="153"/>
      <c r="X448" s="153"/>
      <c r="Y448" s="153"/>
      <c r="Z448" s="153"/>
      <c r="AA448" s="153"/>
      <c r="AB448" s="153"/>
      <c r="AC448" s="153"/>
      <c r="AD448" s="153"/>
      <c r="AF448" s="296"/>
      <c r="AG448" s="153"/>
      <c r="AH448" s="153"/>
      <c r="AI448" s="153"/>
      <c r="AJ448" s="153"/>
      <c r="AK448" s="153"/>
      <c r="AL448" s="153"/>
      <c r="AM448" s="153"/>
      <c r="AN448" s="153"/>
      <c r="AO448" s="153"/>
      <c r="AP448" s="153"/>
      <c r="AQ448" s="153"/>
      <c r="AR448" s="153"/>
      <c r="AS448" s="153"/>
    </row>
    <row r="449" spans="2:45" s="150" customFormat="1">
      <c r="B449" s="157"/>
      <c r="C449" s="153"/>
      <c r="D449" s="153"/>
      <c r="E449" s="153"/>
      <c r="F449" s="153"/>
      <c r="G449" s="153"/>
      <c r="H449" s="153"/>
      <c r="I449" s="153"/>
      <c r="J449" s="153"/>
      <c r="K449" s="153"/>
      <c r="L449" s="153"/>
      <c r="M449" s="153"/>
      <c r="N449" s="153"/>
      <c r="O449" s="153"/>
      <c r="Q449" s="296"/>
      <c r="R449" s="153"/>
      <c r="S449" s="153"/>
      <c r="T449" s="153"/>
      <c r="U449" s="153"/>
      <c r="V449" s="153"/>
      <c r="W449" s="153"/>
      <c r="X449" s="153"/>
      <c r="Y449" s="153"/>
      <c r="Z449" s="153"/>
      <c r="AA449" s="153"/>
      <c r="AB449" s="153"/>
      <c r="AC449" s="153"/>
      <c r="AD449" s="153"/>
      <c r="AF449" s="296"/>
      <c r="AG449" s="153"/>
      <c r="AH449" s="153"/>
      <c r="AI449" s="153"/>
      <c r="AJ449" s="153"/>
      <c r="AK449" s="153"/>
      <c r="AL449" s="153"/>
      <c r="AM449" s="153"/>
      <c r="AN449" s="153"/>
      <c r="AO449" s="153"/>
      <c r="AP449" s="153"/>
      <c r="AQ449" s="153"/>
      <c r="AR449" s="153"/>
      <c r="AS449" s="153"/>
    </row>
    <row r="450" spans="2:45" s="150" customFormat="1">
      <c r="B450" s="157"/>
      <c r="C450" s="153"/>
      <c r="D450" s="153"/>
      <c r="E450" s="153"/>
      <c r="F450" s="153"/>
      <c r="G450" s="153"/>
      <c r="H450" s="153"/>
      <c r="I450" s="153"/>
      <c r="J450" s="153"/>
      <c r="K450" s="153"/>
      <c r="L450" s="153"/>
      <c r="M450" s="153"/>
      <c r="N450" s="153"/>
      <c r="O450" s="153"/>
      <c r="Q450" s="296"/>
      <c r="R450" s="153"/>
      <c r="S450" s="153"/>
      <c r="T450" s="153"/>
      <c r="U450" s="153"/>
      <c r="V450" s="153"/>
      <c r="W450" s="153"/>
      <c r="X450" s="153"/>
      <c r="Y450" s="153"/>
      <c r="Z450" s="153"/>
      <c r="AA450" s="153"/>
      <c r="AB450" s="153"/>
      <c r="AC450" s="153"/>
      <c r="AD450" s="153"/>
      <c r="AF450" s="296"/>
      <c r="AG450" s="153"/>
      <c r="AH450" s="153"/>
      <c r="AI450" s="153"/>
      <c r="AJ450" s="153"/>
      <c r="AK450" s="153"/>
      <c r="AL450" s="153"/>
      <c r="AM450" s="153"/>
      <c r="AN450" s="153"/>
      <c r="AO450" s="153"/>
      <c r="AP450" s="153"/>
      <c r="AQ450" s="153"/>
      <c r="AR450" s="153"/>
      <c r="AS450" s="153"/>
    </row>
    <row r="451" spans="2:45" s="150" customFormat="1">
      <c r="B451" s="157"/>
      <c r="C451" s="153"/>
      <c r="D451" s="153"/>
      <c r="E451" s="153"/>
      <c r="F451" s="153"/>
      <c r="G451" s="153"/>
      <c r="H451" s="153"/>
      <c r="I451" s="153"/>
      <c r="J451" s="153"/>
      <c r="K451" s="153"/>
      <c r="L451" s="153"/>
      <c r="M451" s="153"/>
      <c r="N451" s="153"/>
      <c r="O451" s="153"/>
      <c r="Q451" s="296"/>
      <c r="R451" s="153"/>
      <c r="S451" s="153"/>
      <c r="T451" s="153"/>
      <c r="U451" s="153"/>
      <c r="V451" s="153"/>
      <c r="W451" s="153"/>
      <c r="X451" s="153"/>
      <c r="Y451" s="153"/>
      <c r="Z451" s="153"/>
      <c r="AA451" s="153"/>
      <c r="AB451" s="153"/>
      <c r="AC451" s="153"/>
      <c r="AD451" s="153"/>
      <c r="AF451" s="296"/>
      <c r="AG451" s="153"/>
      <c r="AH451" s="153"/>
      <c r="AI451" s="153"/>
      <c r="AJ451" s="153"/>
      <c r="AK451" s="153"/>
      <c r="AL451" s="153"/>
      <c r="AM451" s="153"/>
      <c r="AN451" s="153"/>
      <c r="AO451" s="153"/>
      <c r="AP451" s="153"/>
      <c r="AQ451" s="153"/>
      <c r="AR451" s="153"/>
      <c r="AS451" s="153"/>
    </row>
    <row r="452" spans="2:45" s="150" customFormat="1">
      <c r="B452" s="157"/>
      <c r="C452" s="153"/>
      <c r="D452" s="153"/>
      <c r="E452" s="153"/>
      <c r="F452" s="153"/>
      <c r="G452" s="153"/>
      <c r="H452" s="153"/>
      <c r="I452" s="153"/>
      <c r="J452" s="153"/>
      <c r="K452" s="153"/>
      <c r="L452" s="153"/>
      <c r="M452" s="153"/>
      <c r="N452" s="153"/>
      <c r="O452" s="153"/>
      <c r="Q452" s="296"/>
      <c r="R452" s="153"/>
      <c r="S452" s="153"/>
      <c r="T452" s="153"/>
      <c r="U452" s="153"/>
      <c r="V452" s="153"/>
      <c r="W452" s="153"/>
      <c r="X452" s="153"/>
      <c r="Y452" s="153"/>
      <c r="Z452" s="153"/>
      <c r="AA452" s="153"/>
      <c r="AB452" s="153"/>
      <c r="AC452" s="153"/>
      <c r="AD452" s="153"/>
      <c r="AF452" s="296"/>
      <c r="AG452" s="153"/>
      <c r="AH452" s="153"/>
      <c r="AI452" s="153"/>
      <c r="AJ452" s="153"/>
      <c r="AK452" s="153"/>
      <c r="AL452" s="153"/>
      <c r="AM452" s="153"/>
      <c r="AN452" s="153"/>
      <c r="AO452" s="153"/>
      <c r="AP452" s="153"/>
      <c r="AQ452" s="153"/>
      <c r="AR452" s="153"/>
      <c r="AS452" s="153"/>
    </row>
    <row r="453" spans="2:45" s="150" customFormat="1">
      <c r="B453" s="157"/>
      <c r="C453" s="153"/>
      <c r="D453" s="153"/>
      <c r="E453" s="153"/>
      <c r="F453" s="153"/>
      <c r="G453" s="153"/>
      <c r="H453" s="153"/>
      <c r="I453" s="153"/>
      <c r="J453" s="153"/>
      <c r="K453" s="153"/>
      <c r="L453" s="153"/>
      <c r="M453" s="153"/>
      <c r="N453" s="153"/>
      <c r="O453" s="153"/>
      <c r="Q453" s="296"/>
      <c r="R453" s="153"/>
      <c r="S453" s="153"/>
      <c r="T453" s="153"/>
      <c r="U453" s="153"/>
      <c r="V453" s="153"/>
      <c r="W453" s="153"/>
      <c r="X453" s="153"/>
      <c r="Y453" s="153"/>
      <c r="Z453" s="153"/>
      <c r="AA453" s="153"/>
      <c r="AB453" s="153"/>
      <c r="AC453" s="153"/>
      <c r="AD453" s="153"/>
      <c r="AF453" s="296"/>
      <c r="AG453" s="153"/>
      <c r="AH453" s="153"/>
      <c r="AI453" s="153"/>
      <c r="AJ453" s="153"/>
      <c r="AK453" s="153"/>
      <c r="AL453" s="153"/>
      <c r="AM453" s="153"/>
      <c r="AN453" s="153"/>
      <c r="AO453" s="153"/>
      <c r="AP453" s="153"/>
      <c r="AQ453" s="153"/>
      <c r="AR453" s="153"/>
      <c r="AS453" s="153"/>
    </row>
  </sheetData>
  <mergeCells count="2">
    <mergeCell ref="H1:AT1"/>
    <mergeCell ref="C23:O23"/>
  </mergeCells>
  <pageMargins left="0.70866141732283472" right="0.70866141732283472" top="0.74803149606299213" bottom="0.74803149606299213" header="0.31496062992125984" footer="0.31496062992125984"/>
  <pageSetup paperSize="9" scale="40" fitToWidth="3" orientation="landscape" r:id="rId1"/>
  <colBreaks count="2" manualBreakCount="2">
    <brk id="16" max="51" man="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8"/>
  <sheetViews>
    <sheetView tabSelected="1" zoomScale="120" zoomScaleNormal="120" zoomScaleSheetLayoutView="91" workbookViewId="0">
      <selection activeCell="L11" sqref="L11"/>
    </sheetView>
  </sheetViews>
  <sheetFormatPr baseColWidth="10" defaultColWidth="9.83203125" defaultRowHeight="16"/>
  <cols>
    <col min="1" max="1" width="21.5" style="195" bestFit="1" customWidth="1"/>
    <col min="2" max="2" width="6" style="195" customWidth="1"/>
    <col min="3" max="5" width="10.33203125" style="196" customWidth="1"/>
    <col min="6" max="6" width="10.33203125" style="195" bestFit="1" customWidth="1"/>
    <col min="7" max="16384" width="9.83203125" style="195"/>
  </cols>
  <sheetData>
    <row r="1" spans="1:38" ht="17">
      <c r="A1" s="197" t="s">
        <v>133</v>
      </c>
      <c r="B1" s="197"/>
      <c r="C1" s="185" t="s">
        <v>1</v>
      </c>
      <c r="D1" s="185" t="s">
        <v>2</v>
      </c>
      <c r="E1" s="185" t="s">
        <v>3</v>
      </c>
      <c r="F1" s="185" t="s">
        <v>0</v>
      </c>
    </row>
    <row r="2" spans="1:38" s="187" customFormat="1" ht="17">
      <c r="A2" s="186" t="s">
        <v>132</v>
      </c>
      <c r="C2" s="188">
        <f>'Sales and Cost Forecast'!O22</f>
        <v>496962.11999999994</v>
      </c>
      <c r="D2" s="188">
        <f>'Sales and Cost Forecast'!AD22</f>
        <v>1344655.2000000002</v>
      </c>
      <c r="E2" s="188">
        <f>'Sales and Cost Forecast'!AS22</f>
        <v>2137848.6540000001</v>
      </c>
      <c r="F2" s="188">
        <f>E2+D2+C2</f>
        <v>3979465.9740000004</v>
      </c>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row>
    <row r="3" spans="1:38" s="190" customFormat="1" ht="17">
      <c r="A3" s="189" t="s">
        <v>129</v>
      </c>
      <c r="C3" s="191">
        <f>'Sales and Cost Forecast'!O65</f>
        <v>408646.09739999997</v>
      </c>
      <c r="D3" s="191">
        <f>'Sales and Cost Forecast'!AD41</f>
        <v>908385</v>
      </c>
      <c r="E3" s="191">
        <f>'Sales and Cost Forecast'!AS41</f>
        <v>1439795.4</v>
      </c>
      <c r="F3" s="191">
        <f>E3+D3+C3</f>
        <v>2756826.4973999998</v>
      </c>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row>
    <row r="4" spans="1:38" s="198" customFormat="1" ht="17">
      <c r="A4" s="198" t="s">
        <v>134</v>
      </c>
      <c r="C4" s="199">
        <f>C2-C3</f>
        <v>88316.022599999967</v>
      </c>
      <c r="D4" s="199">
        <f>D2-D3</f>
        <v>436270.20000000019</v>
      </c>
      <c r="E4" s="199">
        <f>E2-E3</f>
        <v>698053.25400000019</v>
      </c>
      <c r="F4" s="199">
        <f>F2-F3</f>
        <v>1222639.4766000006</v>
      </c>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row>
    <row r="5" spans="1:38" ht="17">
      <c r="A5" s="195" t="s">
        <v>150</v>
      </c>
      <c r="C5" s="225">
        <f>C4/C2</f>
        <v>0.1777117793203232</v>
      </c>
      <c r="D5" s="225">
        <f>D4/D2</f>
        <v>0.32444763534919591</v>
      </c>
      <c r="E5" s="225">
        <f>E4/E2</f>
        <v>0.32652136188121395</v>
      </c>
      <c r="F5" s="225">
        <f>F4/F2</f>
        <v>0.30723707265953887</v>
      </c>
    </row>
    <row r="6" spans="1:38" s="190" customFormat="1" ht="17">
      <c r="A6" s="189" t="s">
        <v>131</v>
      </c>
      <c r="C6" s="191">
        <f>'Sales and Cost Forecast'!O55+'Sales and Cost Forecast'!O63</f>
        <v>73669.497399999993</v>
      </c>
      <c r="D6" s="191">
        <f>'Sales and Cost Forecast'!AD55+'Sales and Cost Forecast'!AD63</f>
        <v>129764.76200000002</v>
      </c>
      <c r="E6" s="191">
        <f>'Sales and Cost Forecast'!AS55+'Sales and Cost Forecast'!AS63</f>
        <v>140249.78653999997</v>
      </c>
      <c r="F6" s="191">
        <f>E6+D6+C6</f>
        <v>343684.04593999998</v>
      </c>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row>
    <row r="7" spans="1:38" s="193" customFormat="1" ht="17">
      <c r="A7" s="192" t="s">
        <v>135</v>
      </c>
      <c r="C7" s="194">
        <f>C4-C6</f>
        <v>14646.525199999975</v>
      </c>
      <c r="D7" s="194">
        <f>D4-D6</f>
        <v>306505.4380000002</v>
      </c>
      <c r="E7" s="194">
        <f>E4-E6</f>
        <v>557803.46746000019</v>
      </c>
      <c r="F7" s="194">
        <f>F4-F6</f>
        <v>878955.43066000065</v>
      </c>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row>
    <row r="8" spans="1:38" ht="17">
      <c r="A8" s="195" t="s">
        <v>14</v>
      </c>
      <c r="C8" s="225">
        <f>C7/C2</f>
        <v>2.9472115902918268E-2</v>
      </c>
      <c r="D8" s="225">
        <f>D7/D2</f>
        <v>0.22794351890358225</v>
      </c>
      <c r="E8" s="225">
        <f>E7/E2</f>
        <v>0.26091812739705761</v>
      </c>
      <c r="F8" s="225">
        <f>F7/F2</f>
        <v>0.22087270915311025</v>
      </c>
    </row>
  </sheetData>
  <conditionalFormatting sqref="C2:E2 C6:E7">
    <cfRule type="cellIs" dxfId="4" priority="5" operator="equal">
      <formula>0</formula>
    </cfRule>
  </conditionalFormatting>
  <conditionalFormatting sqref="F2:F3 F6:F7">
    <cfRule type="cellIs" dxfId="3" priority="4" operator="equal">
      <formula>0</formula>
    </cfRule>
  </conditionalFormatting>
  <conditionalFormatting sqref="C3">
    <cfRule type="cellIs" dxfId="2" priority="3" operator="equal">
      <formula>0</formula>
    </cfRule>
  </conditionalFormatting>
  <conditionalFormatting sqref="D3">
    <cfRule type="cellIs" dxfId="1" priority="2" operator="equal">
      <formula>0</formula>
    </cfRule>
  </conditionalFormatting>
  <conditionalFormatting sqref="E3">
    <cfRule type="cellIs" dxfId="0" priority="1" operator="equal">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27A3-3CF0-48E1-9D70-1A0B7AD977A2}">
  <dimension ref="A1:I11"/>
  <sheetViews>
    <sheetView topLeftCell="A10" workbookViewId="0">
      <selection activeCell="J4" sqref="J4"/>
    </sheetView>
  </sheetViews>
  <sheetFormatPr baseColWidth="10" defaultColWidth="8.83203125" defaultRowHeight="15"/>
  <sheetData>
    <row r="1" spans="1:9" ht="59.25" customHeight="1">
      <c r="A1" s="307"/>
      <c r="B1" s="307" t="s">
        <v>58</v>
      </c>
      <c r="C1" s="307" t="s">
        <v>59</v>
      </c>
      <c r="D1" s="309" t="s">
        <v>85</v>
      </c>
      <c r="E1" s="309" t="s">
        <v>86</v>
      </c>
      <c r="F1" s="307" t="s">
        <v>60</v>
      </c>
      <c r="G1" s="307" t="s">
        <v>61</v>
      </c>
      <c r="H1" s="307" t="s">
        <v>69</v>
      </c>
      <c r="I1" s="1"/>
    </row>
    <row r="2" spans="1:9" ht="16" thickBot="1">
      <c r="A2" s="308"/>
      <c r="B2" s="308"/>
      <c r="C2" s="308"/>
      <c r="D2" s="310"/>
      <c r="E2" s="310"/>
      <c r="F2" s="308"/>
      <c r="G2" s="308"/>
      <c r="H2" s="308"/>
      <c r="I2" s="1"/>
    </row>
    <row r="3" spans="1:9" ht="65" thickBot="1">
      <c r="A3" s="101" t="s">
        <v>71</v>
      </c>
      <c r="B3" s="103">
        <v>29</v>
      </c>
      <c r="C3" s="103">
        <v>23</v>
      </c>
      <c r="D3" s="103">
        <f>C3*0.07</f>
        <v>1.61</v>
      </c>
      <c r="E3" s="103">
        <f>C3*0.03</f>
        <v>0.69</v>
      </c>
      <c r="F3" s="103">
        <v>1.25</v>
      </c>
      <c r="G3" s="103">
        <f>F3+E3+D3+C3</f>
        <v>26.55</v>
      </c>
      <c r="H3" s="104">
        <f>I3/B3</f>
        <v>8.448275862068963E-2</v>
      </c>
      <c r="I3" s="109">
        <f>B3-G3</f>
        <v>2.4499999999999993</v>
      </c>
    </row>
    <row r="4" spans="1:9" ht="81" thickBot="1">
      <c r="A4" s="105" t="s">
        <v>72</v>
      </c>
      <c r="B4" s="107">
        <v>13.5</v>
      </c>
      <c r="C4" s="107">
        <v>8.5</v>
      </c>
      <c r="D4" s="121">
        <f>C4*0.07</f>
        <v>0.59500000000000008</v>
      </c>
      <c r="E4" s="121">
        <f>C4*0.03</f>
        <v>0.255</v>
      </c>
      <c r="F4" s="108">
        <v>0.43</v>
      </c>
      <c r="G4" s="121">
        <f>F4+E4+D4+C4</f>
        <v>9.7800000000000011</v>
      </c>
      <c r="H4" s="122">
        <f>I4/B4</f>
        <v>0.2755555555555555</v>
      </c>
      <c r="I4" s="109">
        <f t="shared" ref="I4:I11" si="0">B4-G4</f>
        <v>3.7199999999999989</v>
      </c>
    </row>
    <row r="5" spans="1:9" ht="65" thickBot="1">
      <c r="A5" s="101" t="s">
        <v>73</v>
      </c>
      <c r="B5" s="103">
        <v>14.5</v>
      </c>
      <c r="C5" s="103">
        <v>9.5</v>
      </c>
      <c r="D5" s="103">
        <f t="shared" ref="D5:D10" si="1">C5*0.07</f>
        <v>0.66500000000000004</v>
      </c>
      <c r="E5" s="103">
        <f t="shared" ref="E5:E11" si="2">C5*0.03</f>
        <v>0.28499999999999998</v>
      </c>
      <c r="F5" s="103">
        <v>0.48</v>
      </c>
      <c r="G5" s="103">
        <f t="shared" ref="G5:G11" si="3">F5+E5+D5+C5</f>
        <v>10.93</v>
      </c>
      <c r="H5" s="104">
        <f t="shared" ref="H5:H11" si="4">I5/B5</f>
        <v>0.24620689655172415</v>
      </c>
      <c r="I5" s="109">
        <f t="shared" si="0"/>
        <v>3.5700000000000003</v>
      </c>
    </row>
    <row r="6" spans="1:9" ht="81" thickBot="1">
      <c r="A6" s="105" t="s">
        <v>74</v>
      </c>
      <c r="B6" s="107">
        <v>37.700000000000003</v>
      </c>
      <c r="C6" s="107">
        <f>C3*1.3</f>
        <v>29.900000000000002</v>
      </c>
      <c r="D6" s="121">
        <f t="shared" si="1"/>
        <v>2.0930000000000004</v>
      </c>
      <c r="E6" s="121">
        <f t="shared" si="2"/>
        <v>0.89700000000000002</v>
      </c>
      <c r="F6" s="107">
        <v>1.63</v>
      </c>
      <c r="G6" s="121">
        <f t="shared" si="3"/>
        <v>34.520000000000003</v>
      </c>
      <c r="H6" s="122">
        <f t="shared" si="4"/>
        <v>8.4350132625994681E-2</v>
      </c>
      <c r="I6" s="109">
        <f t="shared" si="0"/>
        <v>3.1799999999999997</v>
      </c>
    </row>
    <row r="7" spans="1:9" ht="97" thickBot="1">
      <c r="A7" s="119" t="s">
        <v>75</v>
      </c>
      <c r="B7" s="120">
        <v>17.55</v>
      </c>
      <c r="C7" s="120">
        <v>11.05</v>
      </c>
      <c r="D7" s="103">
        <f t="shared" si="1"/>
        <v>0.77350000000000008</v>
      </c>
      <c r="E7" s="103">
        <f t="shared" si="2"/>
        <v>0.33150000000000002</v>
      </c>
      <c r="F7" s="120">
        <v>0.55000000000000004</v>
      </c>
      <c r="G7" s="103">
        <f t="shared" si="3"/>
        <v>12.705000000000002</v>
      </c>
      <c r="H7" s="104">
        <f t="shared" si="4"/>
        <v>0.27606837606837598</v>
      </c>
      <c r="I7" s="109">
        <f t="shared" si="0"/>
        <v>4.8449999999999989</v>
      </c>
    </row>
    <row r="8" spans="1:9" ht="81" thickBot="1">
      <c r="A8" s="105" t="s">
        <v>76</v>
      </c>
      <c r="B8" s="107">
        <v>18.850000000000001</v>
      </c>
      <c r="C8" s="107">
        <v>12.35</v>
      </c>
      <c r="D8" s="121">
        <f t="shared" si="1"/>
        <v>0.86450000000000005</v>
      </c>
      <c r="E8" s="121">
        <f t="shared" si="2"/>
        <v>0.3705</v>
      </c>
      <c r="F8" s="107">
        <v>0.62</v>
      </c>
      <c r="G8" s="121">
        <f t="shared" si="3"/>
        <v>14.205</v>
      </c>
      <c r="H8" s="122">
        <f t="shared" si="4"/>
        <v>0.24641909814323612</v>
      </c>
      <c r="I8" s="109">
        <f t="shared" si="0"/>
        <v>4.6450000000000014</v>
      </c>
    </row>
    <row r="9" spans="1:9" ht="97" thickBot="1">
      <c r="A9" s="101" t="s">
        <v>77</v>
      </c>
      <c r="B9" s="103">
        <v>46.4</v>
      </c>
      <c r="C9" s="103">
        <f>C3*1.6</f>
        <v>36.800000000000004</v>
      </c>
      <c r="D9" s="103">
        <f t="shared" si="1"/>
        <v>2.5760000000000005</v>
      </c>
      <c r="E9" s="103">
        <f t="shared" si="2"/>
        <v>1.1040000000000001</v>
      </c>
      <c r="F9" s="103">
        <v>2</v>
      </c>
      <c r="G9" s="103">
        <f t="shared" si="3"/>
        <v>42.480000000000004</v>
      </c>
      <c r="H9" s="104">
        <f t="shared" si="4"/>
        <v>8.4482758620689546E-2</v>
      </c>
      <c r="I9" s="109">
        <f t="shared" si="0"/>
        <v>3.9199999999999946</v>
      </c>
    </row>
    <row r="10" spans="1:9" ht="113" thickBot="1">
      <c r="A10" s="105" t="s">
        <v>78</v>
      </c>
      <c r="B10" s="107">
        <v>21.6</v>
      </c>
      <c r="C10" s="107">
        <v>13.6</v>
      </c>
      <c r="D10" s="121">
        <f t="shared" si="1"/>
        <v>0.95200000000000007</v>
      </c>
      <c r="E10" s="121">
        <f t="shared" si="2"/>
        <v>0.40799999999999997</v>
      </c>
      <c r="F10" s="107">
        <v>0.68</v>
      </c>
      <c r="G10" s="121">
        <f t="shared" si="3"/>
        <v>15.64</v>
      </c>
      <c r="H10" s="122">
        <f t="shared" si="4"/>
        <v>0.27592592592592596</v>
      </c>
      <c r="I10" s="109">
        <f t="shared" si="0"/>
        <v>5.9600000000000009</v>
      </c>
    </row>
    <row r="11" spans="1:9" ht="97" thickBot="1">
      <c r="A11" s="119" t="s">
        <v>79</v>
      </c>
      <c r="B11" s="103">
        <v>23.2</v>
      </c>
      <c r="C11" s="103">
        <v>15.2</v>
      </c>
      <c r="D11" s="103">
        <f>C11*0.07</f>
        <v>1.0640000000000001</v>
      </c>
      <c r="E11" s="103">
        <f t="shared" si="2"/>
        <v>0.45599999999999996</v>
      </c>
      <c r="F11" s="120">
        <v>0.76</v>
      </c>
      <c r="G11" s="103">
        <f t="shared" si="3"/>
        <v>17.48</v>
      </c>
      <c r="H11" s="104">
        <f t="shared" si="4"/>
        <v>0.246551724137931</v>
      </c>
      <c r="I11" s="109">
        <f t="shared" si="0"/>
        <v>5.7199999999999989</v>
      </c>
    </row>
  </sheetData>
  <mergeCells count="8">
    <mergeCell ref="H1:H2"/>
    <mergeCell ref="D1:D2"/>
    <mergeCell ref="E1:E2"/>
    <mergeCell ref="A1:A2"/>
    <mergeCell ref="B1:B2"/>
    <mergeCell ref="C1:C2"/>
    <mergeCell ref="F1:F2"/>
    <mergeCell ref="G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4AC33-CA4F-4093-9056-946C794C5BD3}">
  <dimension ref="A1:H7"/>
  <sheetViews>
    <sheetView workbookViewId="0">
      <selection activeCell="D7" sqref="D7"/>
    </sheetView>
  </sheetViews>
  <sheetFormatPr baseColWidth="10" defaultColWidth="9.1640625" defaultRowHeight="16"/>
  <cols>
    <col min="1" max="1" width="27.5" style="141" customWidth="1"/>
    <col min="2" max="2" width="20.6640625" style="141" customWidth="1"/>
    <col min="3" max="3" width="9.1640625" style="141"/>
    <col min="4" max="4" width="57" style="149" customWidth="1"/>
    <col min="5" max="16384" width="9.1640625" style="141"/>
  </cols>
  <sheetData>
    <row r="1" spans="1:8" ht="17" thickBot="1">
      <c r="A1" s="311" t="s">
        <v>107</v>
      </c>
      <c r="B1" s="311" t="s">
        <v>111</v>
      </c>
      <c r="C1" s="311" t="s">
        <v>114</v>
      </c>
      <c r="D1" s="311" t="s">
        <v>110</v>
      </c>
      <c r="E1" s="311" t="s">
        <v>86</v>
      </c>
      <c r="G1" s="142"/>
      <c r="H1" s="142"/>
    </row>
    <row r="2" spans="1:8" ht="17" thickBot="1">
      <c r="A2" s="311"/>
      <c r="B2" s="311"/>
      <c r="C2" s="311"/>
      <c r="D2" s="311"/>
      <c r="E2" s="311"/>
      <c r="G2" s="140" t="s">
        <v>102</v>
      </c>
      <c r="H2" s="142"/>
    </row>
    <row r="3" spans="1:8" ht="35" thickBot="1">
      <c r="A3" s="143" t="s">
        <v>108</v>
      </c>
      <c r="B3" s="144"/>
      <c r="C3" s="144"/>
      <c r="D3" s="144"/>
      <c r="E3" s="144"/>
      <c r="G3" s="140" t="s">
        <v>103</v>
      </c>
      <c r="H3" s="142"/>
    </row>
    <row r="4" spans="1:8" ht="84" customHeight="1" thickBot="1">
      <c r="A4" s="145" t="s">
        <v>109</v>
      </c>
      <c r="B4" s="146" t="s">
        <v>112</v>
      </c>
      <c r="C4" s="147" t="s">
        <v>113</v>
      </c>
      <c r="D4" s="148" t="s">
        <v>115</v>
      </c>
      <c r="E4" s="147"/>
      <c r="G4" s="140" t="s">
        <v>104</v>
      </c>
      <c r="H4" s="142"/>
    </row>
    <row r="5" spans="1:8">
      <c r="G5" s="140" t="s">
        <v>105</v>
      </c>
      <c r="H5" s="142"/>
    </row>
    <row r="6" spans="1:8">
      <c r="G6" s="140" t="s">
        <v>106</v>
      </c>
      <c r="H6" s="142"/>
    </row>
    <row r="7" spans="1:8">
      <c r="G7" s="142"/>
      <c r="H7" s="142"/>
    </row>
  </sheetData>
  <mergeCells count="5">
    <mergeCell ref="A1:A2"/>
    <mergeCell ref="D1:D2"/>
    <mergeCell ref="B1:B2"/>
    <mergeCell ref="C1:C2"/>
    <mergeCell ref="E1:E2"/>
  </mergeCells>
  <hyperlinks>
    <hyperlink ref="B4" r:id="rId1" xr:uid="{AF1424C8-153E-4202-9FEA-A20DAA70BC2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D1DD-F44A-435C-863F-39183F7CBF9D}">
  <dimension ref="A1:I10"/>
  <sheetViews>
    <sheetView workbookViewId="0">
      <selection activeCell="M4" sqref="M4"/>
    </sheetView>
  </sheetViews>
  <sheetFormatPr baseColWidth="10" defaultColWidth="8.83203125" defaultRowHeight="15"/>
  <cols>
    <col min="1" max="1" width="13.1640625" bestFit="1" customWidth="1"/>
    <col min="2" max="2" width="7.5" bestFit="1" customWidth="1"/>
    <col min="3" max="3" width="8.83203125" bestFit="1" customWidth="1"/>
    <col min="4" max="4" width="10.83203125" bestFit="1" customWidth="1"/>
    <col min="5" max="5" width="10.6640625" customWidth="1"/>
    <col min="6" max="6" width="10.5" customWidth="1"/>
    <col min="7" max="7" width="9.6640625" bestFit="1" customWidth="1"/>
    <col min="8" max="8" width="6.5" bestFit="1" customWidth="1"/>
    <col min="9" max="9" width="6.6640625" bestFit="1" customWidth="1"/>
  </cols>
  <sheetData>
    <row r="1" spans="1:9" ht="30" customHeight="1">
      <c r="A1" s="309" t="s">
        <v>82</v>
      </c>
      <c r="B1" s="309" t="s">
        <v>58</v>
      </c>
      <c r="C1" s="309" t="s">
        <v>84</v>
      </c>
      <c r="D1" s="309" t="s">
        <v>85</v>
      </c>
      <c r="E1" s="309" t="s">
        <v>86</v>
      </c>
      <c r="F1" s="309" t="s">
        <v>60</v>
      </c>
      <c r="G1" s="309" t="s">
        <v>61</v>
      </c>
      <c r="H1" s="309" t="s">
        <v>83</v>
      </c>
      <c r="I1" s="1"/>
    </row>
    <row r="2" spans="1:9" ht="30" customHeight="1" thickBot="1">
      <c r="A2" s="310"/>
      <c r="B2" s="310"/>
      <c r="C2" s="310"/>
      <c r="D2" s="310"/>
      <c r="E2" s="310"/>
      <c r="F2" s="310"/>
      <c r="G2" s="310"/>
      <c r="H2" s="310"/>
      <c r="I2" s="1"/>
    </row>
    <row r="3" spans="1:9" ht="31" thickBot="1">
      <c r="A3" s="111" t="s">
        <v>80</v>
      </c>
      <c r="B3" s="112">
        <v>18</v>
      </c>
      <c r="C3" s="112">
        <v>8</v>
      </c>
      <c r="D3" s="112">
        <f>C3*0.07</f>
        <v>0.56000000000000005</v>
      </c>
      <c r="E3" s="112">
        <f>C3*0.03</f>
        <v>0.24</v>
      </c>
      <c r="F3" s="112">
        <f>C3*0.05</f>
        <v>0.4</v>
      </c>
      <c r="G3" s="112">
        <f>SUM(C3:F3)</f>
        <v>9.2000000000000011</v>
      </c>
      <c r="H3" s="113">
        <f>I3/B3</f>
        <v>0.48888888888888882</v>
      </c>
      <c r="I3" s="109">
        <f>B3-G3</f>
        <v>8.7999999999999989</v>
      </c>
    </row>
    <row r="4" spans="1:9" ht="31" thickBot="1">
      <c r="A4" s="114" t="s">
        <v>81</v>
      </c>
      <c r="B4" s="115">
        <v>13.5</v>
      </c>
      <c r="C4" s="115">
        <v>8</v>
      </c>
      <c r="D4" s="116">
        <f>C4*0.07</f>
        <v>0.56000000000000005</v>
      </c>
      <c r="E4" s="116">
        <f>C4*0.03</f>
        <v>0.24</v>
      </c>
      <c r="F4" s="117">
        <f>C4*0.05</f>
        <v>0.4</v>
      </c>
      <c r="G4" s="117">
        <f>SUM(C4:F4)</f>
        <v>9.2000000000000011</v>
      </c>
      <c r="H4" s="118">
        <f>I4/B4</f>
        <v>0.31851851851851842</v>
      </c>
      <c r="I4" s="109">
        <f t="shared" ref="I4:I10" si="0">B4-G4</f>
        <v>4.2999999999999989</v>
      </c>
    </row>
    <row r="5" spans="1:9" ht="31" thickBot="1">
      <c r="A5" s="111" t="s">
        <v>139</v>
      </c>
      <c r="B5" s="112">
        <v>23.400000000000002</v>
      </c>
      <c r="C5" s="112">
        <f>C3*1.3</f>
        <v>10.4</v>
      </c>
      <c r="D5" s="112">
        <f t="shared" ref="D5:D10" si="1">C5*0.07</f>
        <v>0.72800000000000009</v>
      </c>
      <c r="E5" s="112">
        <f t="shared" ref="E5:E10" si="2">C5*0.03</f>
        <v>0.312</v>
      </c>
      <c r="F5" s="112">
        <f t="shared" ref="F5:F10" si="3">C5*0.05</f>
        <v>0.52</v>
      </c>
      <c r="G5" s="112">
        <f t="shared" ref="G5:G10" si="4">SUM(C5:F5)</f>
        <v>11.959999999999999</v>
      </c>
      <c r="H5" s="113">
        <f t="shared" ref="H5:H10" si="5">I5/B5</f>
        <v>0.48888888888888898</v>
      </c>
      <c r="I5" s="109">
        <f t="shared" si="0"/>
        <v>11.440000000000003</v>
      </c>
    </row>
    <row r="6" spans="1:9" ht="46" thickBot="1">
      <c r="A6" s="114" t="s">
        <v>140</v>
      </c>
      <c r="B6" s="115">
        <v>17.55</v>
      </c>
      <c r="C6" s="115">
        <f>C4*1.3</f>
        <v>10.4</v>
      </c>
      <c r="D6" s="116">
        <f t="shared" si="1"/>
        <v>0.72800000000000009</v>
      </c>
      <c r="E6" s="116">
        <f t="shared" si="2"/>
        <v>0.312</v>
      </c>
      <c r="F6" s="117">
        <f t="shared" si="3"/>
        <v>0.52</v>
      </c>
      <c r="G6" s="117">
        <f t="shared" si="4"/>
        <v>11.959999999999999</v>
      </c>
      <c r="H6" s="118">
        <f t="shared" si="5"/>
        <v>0.31851851851851859</v>
      </c>
      <c r="I6" s="109">
        <f t="shared" si="0"/>
        <v>5.5900000000000016</v>
      </c>
    </row>
    <row r="7" spans="1:9" ht="46" thickBot="1">
      <c r="A7" s="111" t="s">
        <v>141</v>
      </c>
      <c r="B7" s="112">
        <v>28.8</v>
      </c>
      <c r="C7" s="112">
        <f>C3*1.6</f>
        <v>12.8</v>
      </c>
      <c r="D7" s="112">
        <f t="shared" si="1"/>
        <v>0.89600000000000013</v>
      </c>
      <c r="E7" s="112">
        <f t="shared" si="2"/>
        <v>0.38400000000000001</v>
      </c>
      <c r="F7" s="112">
        <f t="shared" si="3"/>
        <v>0.64000000000000012</v>
      </c>
      <c r="G7" s="112">
        <f t="shared" si="4"/>
        <v>14.720000000000002</v>
      </c>
      <c r="H7" s="113">
        <f t="shared" si="5"/>
        <v>0.48888888888888882</v>
      </c>
      <c r="I7" s="109">
        <f t="shared" si="0"/>
        <v>14.079999999999998</v>
      </c>
    </row>
    <row r="8" spans="1:9" ht="46" thickBot="1">
      <c r="A8" s="114" t="s">
        <v>142</v>
      </c>
      <c r="B8" s="115">
        <v>21.6</v>
      </c>
      <c r="C8" s="115">
        <f>C4*1.6</f>
        <v>12.8</v>
      </c>
      <c r="D8" s="116">
        <f t="shared" si="1"/>
        <v>0.89600000000000013</v>
      </c>
      <c r="E8" s="116">
        <f t="shared" si="2"/>
        <v>0.38400000000000001</v>
      </c>
      <c r="F8" s="117">
        <f t="shared" si="3"/>
        <v>0.64000000000000012</v>
      </c>
      <c r="G8" s="117">
        <f t="shared" si="4"/>
        <v>14.720000000000002</v>
      </c>
      <c r="H8" s="118">
        <f t="shared" si="5"/>
        <v>0.31851851851851848</v>
      </c>
      <c r="I8" s="109">
        <f t="shared" si="0"/>
        <v>6.879999999999999</v>
      </c>
    </row>
    <row r="9" spans="1:9" ht="31" thickBot="1">
      <c r="A9" s="111" t="s">
        <v>87</v>
      </c>
      <c r="B9" s="112">
        <v>160</v>
      </c>
      <c r="C9" s="112">
        <v>110</v>
      </c>
      <c r="D9" s="112">
        <f t="shared" si="1"/>
        <v>7.7000000000000011</v>
      </c>
      <c r="E9" s="112">
        <f t="shared" si="2"/>
        <v>3.3</v>
      </c>
      <c r="F9" s="112">
        <f t="shared" si="3"/>
        <v>5.5</v>
      </c>
      <c r="G9" s="112">
        <f t="shared" si="4"/>
        <v>126.5</v>
      </c>
      <c r="H9" s="113">
        <f t="shared" si="5"/>
        <v>0.20937500000000001</v>
      </c>
      <c r="I9" s="109">
        <f t="shared" si="0"/>
        <v>33.5</v>
      </c>
    </row>
    <row r="10" spans="1:9" ht="31" thickBot="1">
      <c r="A10" s="114" t="s">
        <v>88</v>
      </c>
      <c r="B10" s="115">
        <v>800</v>
      </c>
      <c r="C10" s="115">
        <v>550</v>
      </c>
      <c r="D10" s="116">
        <f t="shared" si="1"/>
        <v>38.500000000000007</v>
      </c>
      <c r="E10" s="116">
        <f t="shared" si="2"/>
        <v>16.5</v>
      </c>
      <c r="F10" s="117">
        <f t="shared" si="3"/>
        <v>27.5</v>
      </c>
      <c r="G10" s="117">
        <f t="shared" si="4"/>
        <v>632.5</v>
      </c>
      <c r="H10" s="118">
        <f t="shared" si="5"/>
        <v>0.20937500000000001</v>
      </c>
      <c r="I10" s="109">
        <f t="shared" si="0"/>
        <v>167.5</v>
      </c>
    </row>
  </sheetData>
  <mergeCells count="8">
    <mergeCell ref="G1:G2"/>
    <mergeCell ref="H1:H2"/>
    <mergeCell ref="A1:A2"/>
    <mergeCell ref="B1:B2"/>
    <mergeCell ref="C1:C2"/>
    <mergeCell ref="D1:D2"/>
    <mergeCell ref="E1:E2"/>
    <mergeCell ref="F1: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V43"/>
  <sheetViews>
    <sheetView workbookViewId="0">
      <selection activeCell="G4" sqref="G4"/>
    </sheetView>
  </sheetViews>
  <sheetFormatPr baseColWidth="10" defaultColWidth="8.83203125" defaultRowHeight="15"/>
  <cols>
    <col min="2" max="2" width="12.5" style="130" customWidth="1"/>
    <col min="3" max="6" width="12.5" customWidth="1"/>
    <col min="8" max="8" width="23.83203125" style="3" customWidth="1"/>
    <col min="9" max="9" width="9.1640625" style="2" bestFit="1" customWidth="1"/>
    <col min="10" max="10" width="10.1640625" style="2" bestFit="1" customWidth="1"/>
    <col min="11" max="11" width="12" style="2" customWidth="1"/>
    <col min="12" max="12" width="2.1640625" style="2" customWidth="1"/>
    <col min="13" max="14" width="8.5" style="2" customWidth="1"/>
    <col min="18" max="18" width="19.6640625" customWidth="1"/>
    <col min="19" max="19" width="19.6640625" style="68" customWidth="1"/>
    <col min="24" max="24" width="20.33203125" customWidth="1"/>
    <col min="25" max="25" width="10.83203125" style="4" customWidth="1"/>
    <col min="26" max="26" width="13.83203125" bestFit="1" customWidth="1"/>
    <col min="27" max="27" width="9.5" customWidth="1"/>
    <col min="28" max="28" width="14.6640625" customWidth="1"/>
    <col min="29" max="29" width="9.1640625" customWidth="1"/>
    <col min="30" max="30" width="7.5" customWidth="1"/>
    <col min="32" max="32" width="22.5" customWidth="1"/>
    <col min="33" max="33" width="9" bestFit="1" customWidth="1"/>
    <col min="34" max="34" width="15.6640625" customWidth="1"/>
    <col min="35" max="35" width="14.5" bestFit="1" customWidth="1"/>
    <col min="36" max="36" width="16" customWidth="1"/>
    <col min="37" max="37" width="11.33203125" bestFit="1" customWidth="1"/>
    <col min="39" max="39" width="9.1640625" style="2"/>
    <col min="40" max="40" width="16.6640625" style="2" customWidth="1"/>
    <col min="41" max="41" width="38.83203125" style="2" customWidth="1"/>
    <col min="42" max="44" width="9.1640625" style="2"/>
    <col min="46" max="46" width="19.1640625" customWidth="1"/>
    <col min="47" max="47" width="62.1640625" customWidth="1"/>
  </cols>
  <sheetData>
    <row r="1" spans="2:48" ht="15.75" customHeight="1" thickBot="1">
      <c r="B1" s="123" t="s">
        <v>27</v>
      </c>
      <c r="C1" s="6"/>
      <c r="D1" s="6"/>
      <c r="E1" s="6"/>
      <c r="F1" s="6"/>
      <c r="H1" s="41" t="s">
        <v>26</v>
      </c>
      <c r="I1" s="42"/>
      <c r="J1" s="42"/>
      <c r="K1" s="42"/>
      <c r="L1" s="81"/>
      <c r="M1" s="81"/>
      <c r="N1" s="81"/>
      <c r="O1" s="6"/>
      <c r="R1" s="6" t="s">
        <v>7</v>
      </c>
      <c r="S1" s="82"/>
      <c r="X1" s="6"/>
      <c r="Y1" s="69"/>
      <c r="Z1" s="6"/>
      <c r="AA1" s="6"/>
      <c r="AB1" s="6"/>
      <c r="AC1" s="6"/>
      <c r="AD1" s="6"/>
      <c r="AF1" s="83"/>
      <c r="AG1" s="83"/>
      <c r="AH1" s="83"/>
      <c r="AI1" s="83"/>
      <c r="AJ1" s="83"/>
      <c r="AK1" s="83"/>
      <c r="AN1" s="65" t="s">
        <v>62</v>
      </c>
      <c r="AO1" s="65"/>
      <c r="AP1" s="65"/>
      <c r="AQ1" s="65"/>
      <c r="AR1" s="65"/>
    </row>
    <row r="2" spans="2:48" ht="15.75" customHeight="1" thickBot="1">
      <c r="B2" s="314"/>
      <c r="C2" s="315" t="s">
        <v>1</v>
      </c>
      <c r="D2" s="315" t="s">
        <v>2</v>
      </c>
      <c r="E2" s="315" t="s">
        <v>3</v>
      </c>
      <c r="F2" s="315" t="s">
        <v>0</v>
      </c>
      <c r="H2" s="315"/>
      <c r="I2" s="315" t="s">
        <v>1</v>
      </c>
      <c r="J2" s="315" t="s">
        <v>2</v>
      </c>
      <c r="K2" s="315" t="s">
        <v>3</v>
      </c>
      <c r="L2" s="24"/>
      <c r="M2" s="315" t="s">
        <v>1</v>
      </c>
      <c r="N2" s="315" t="s">
        <v>2</v>
      </c>
      <c r="O2" s="315" t="s">
        <v>3</v>
      </c>
      <c r="R2" s="7"/>
      <c r="S2" s="67"/>
    </row>
    <row r="3" spans="2:48" ht="15.75" customHeight="1" thickBot="1">
      <c r="B3" s="314"/>
      <c r="C3" s="315"/>
      <c r="D3" s="315"/>
      <c r="E3" s="315"/>
      <c r="F3" s="315"/>
      <c r="H3" s="315"/>
      <c r="I3" s="315"/>
      <c r="J3" s="315"/>
      <c r="K3" s="315"/>
      <c r="L3" s="24"/>
      <c r="M3" s="315"/>
      <c r="N3" s="315"/>
      <c r="O3" s="315"/>
      <c r="R3" s="312" t="s">
        <v>15</v>
      </c>
      <c r="S3" s="318" t="s">
        <v>1</v>
      </c>
      <c r="X3" s="312"/>
      <c r="Y3" s="322" t="s">
        <v>46</v>
      </c>
      <c r="Z3" s="312" t="s">
        <v>58</v>
      </c>
      <c r="AA3" s="312" t="s">
        <v>59</v>
      </c>
      <c r="AB3" s="312" t="s">
        <v>60</v>
      </c>
      <c r="AC3" s="312" t="s">
        <v>61</v>
      </c>
      <c r="AD3" s="312" t="s">
        <v>69</v>
      </c>
      <c r="AF3" s="7"/>
    </row>
    <row r="4" spans="2:48" ht="44.25" customHeight="1" thickBot="1">
      <c r="B4" s="124" t="s">
        <v>25</v>
      </c>
      <c r="C4" s="10" t="e">
        <f>'Profit and Loss Summary'!#REF!</f>
        <v>#REF!</v>
      </c>
      <c r="D4" s="10" t="e">
        <f>'Profit and Loss Summary'!#REF!</f>
        <v>#REF!</v>
      </c>
      <c r="E4" s="10" t="e">
        <f>'Profit and Loss Summary'!#REF!</f>
        <v>#REF!</v>
      </c>
      <c r="F4" s="10" t="e">
        <f>SUM(C4:E4)</f>
        <v>#REF!</v>
      </c>
      <c r="H4" s="8" t="e">
        <f>'Sales and Cost Forecast'!#REF!</f>
        <v>#REF!</v>
      </c>
      <c r="I4" s="22" t="e">
        <f>'Sales and Cost Forecast'!#REF!</f>
        <v>#REF!</v>
      </c>
      <c r="J4" s="11" t="e">
        <f>'Sales and Cost Forecast'!#REF!</f>
        <v>#REF!</v>
      </c>
      <c r="K4" s="11" t="e">
        <f>'Sales and Cost Forecast'!#REF!</f>
        <v>#REF!</v>
      </c>
      <c r="L4" s="24"/>
      <c r="M4" s="9" t="e">
        <f>'Sales and Cost Forecast'!#REF!</f>
        <v>#REF!</v>
      </c>
      <c r="N4" s="10" t="e">
        <f>'Sales and Cost Forecast'!#REF!</f>
        <v>#REF!</v>
      </c>
      <c r="O4" s="10" t="e">
        <f>'Sales and Cost Forecast'!#REF!</f>
        <v>#REF!</v>
      </c>
      <c r="R4" s="312"/>
      <c r="S4" s="318"/>
      <c r="W4" s="12"/>
      <c r="X4" s="312"/>
      <c r="Y4" s="322"/>
      <c r="Z4" s="312"/>
      <c r="AA4" s="312"/>
      <c r="AB4" s="312"/>
      <c r="AC4" s="312"/>
      <c r="AD4" s="312"/>
      <c r="AF4" s="307" t="s">
        <v>10</v>
      </c>
      <c r="AG4" s="307" t="s">
        <v>53</v>
      </c>
      <c r="AH4" s="307" t="s">
        <v>67</v>
      </c>
      <c r="AI4" s="307" t="s">
        <v>66</v>
      </c>
      <c r="AJ4" s="307" t="s">
        <v>65</v>
      </c>
      <c r="AK4" s="307" t="s">
        <v>37</v>
      </c>
      <c r="AL4" s="1"/>
      <c r="AN4" s="315" t="s">
        <v>63</v>
      </c>
      <c r="AO4" s="315" t="s">
        <v>64</v>
      </c>
      <c r="AP4" s="319" t="s">
        <v>54</v>
      </c>
      <c r="AQ4" s="316" t="s">
        <v>37</v>
      </c>
      <c r="AR4" s="24"/>
      <c r="AT4" s="315" t="s">
        <v>63</v>
      </c>
      <c r="AU4" s="315" t="s">
        <v>64</v>
      </c>
    </row>
    <row r="5" spans="2:48" ht="24" customHeight="1" thickBot="1">
      <c r="B5" s="125" t="s">
        <v>5</v>
      </c>
      <c r="C5" s="17" t="e">
        <f>'Profit and Loss Summary'!#REF!</f>
        <v>#REF!</v>
      </c>
      <c r="D5" s="17" t="e">
        <f>'Profit and Loss Summary'!#REF!</f>
        <v>#REF!</v>
      </c>
      <c r="E5" s="17" t="e">
        <f>'Profit and Loss Summary'!#REF!</f>
        <v>#REF!</v>
      </c>
      <c r="F5" s="17" t="e">
        <f>SUM(C5:E5)</f>
        <v>#REF!</v>
      </c>
      <c r="H5" s="21" t="e">
        <f>'Sales and Cost Forecast'!#REF!</f>
        <v>#REF!</v>
      </c>
      <c r="I5" s="39" t="e">
        <f>'Sales and Cost Forecast'!#REF!</f>
        <v>#REF!</v>
      </c>
      <c r="J5" s="39" t="e">
        <f>'Sales and Cost Forecast'!#REF!</f>
        <v>#REF!</v>
      </c>
      <c r="K5" s="39" t="e">
        <f>'Sales and Cost Forecast'!#REF!</f>
        <v>#REF!</v>
      </c>
      <c r="L5" s="24"/>
      <c r="M5" s="40" t="e">
        <f>'Sales and Cost Forecast'!#REF!</f>
        <v>#REF!</v>
      </c>
      <c r="N5" s="40" t="e">
        <f>'Sales and Cost Forecast'!#REF!</f>
        <v>#REF!</v>
      </c>
      <c r="O5" s="40" t="e">
        <f>'Sales and Cost Forecast'!#REF!</f>
        <v>#REF!</v>
      </c>
      <c r="R5" s="26" t="e">
        <f>#REF!</f>
        <v>#REF!</v>
      </c>
      <c r="S5" s="27" t="e">
        <f>#REF!</f>
        <v>#REF!</v>
      </c>
      <c r="W5" s="12"/>
      <c r="X5" s="57" t="s">
        <v>71</v>
      </c>
      <c r="Y5" s="58" t="s">
        <v>47</v>
      </c>
      <c r="Z5" s="61">
        <v>29</v>
      </c>
      <c r="AA5" s="61">
        <v>23</v>
      </c>
      <c r="AB5" s="61">
        <v>1.25</v>
      </c>
      <c r="AC5" s="71">
        <v>26.25</v>
      </c>
      <c r="AD5" s="63">
        <v>9.4827586206896547E-2</v>
      </c>
      <c r="AF5" s="313"/>
      <c r="AG5" s="313"/>
      <c r="AH5" s="313"/>
      <c r="AI5" s="313"/>
      <c r="AJ5" s="313"/>
      <c r="AK5" s="313"/>
      <c r="AL5" s="1"/>
      <c r="AN5" s="315"/>
      <c r="AO5" s="315"/>
      <c r="AP5" s="320"/>
      <c r="AQ5" s="321"/>
      <c r="AR5" s="24"/>
      <c r="AT5" s="315"/>
      <c r="AU5" s="315"/>
    </row>
    <row r="6" spans="2:48" ht="105" customHeight="1" thickBot="1">
      <c r="B6" s="126" t="s">
        <v>12</v>
      </c>
      <c r="C6" s="9" t="e">
        <f>SUM(C4:C5)</f>
        <v>#REF!</v>
      </c>
      <c r="D6" s="9" t="e">
        <f>SUM(D4:D5)</f>
        <v>#REF!</v>
      </c>
      <c r="E6" s="9" t="e">
        <f>SUM(E4:E5)</f>
        <v>#REF!</v>
      </c>
      <c r="F6" s="9" t="e">
        <f>SUM(F4:F5)</f>
        <v>#REF!</v>
      </c>
      <c r="H6" s="21" t="e">
        <f>'Sales and Cost Forecast'!#REF!</f>
        <v>#REF!</v>
      </c>
      <c r="I6" s="39" t="e">
        <f>'Sales and Cost Forecast'!#REF!</f>
        <v>#REF!</v>
      </c>
      <c r="J6" s="39" t="e">
        <f>'Sales and Cost Forecast'!#REF!</f>
        <v>#REF!</v>
      </c>
      <c r="K6" s="39" t="e">
        <f>'Sales and Cost Forecast'!#REF!</f>
        <v>#REF!</v>
      </c>
      <c r="L6" s="24"/>
      <c r="M6" s="40" t="e">
        <f>'Sales and Cost Forecast'!#REF!</f>
        <v>#REF!</v>
      </c>
      <c r="N6" s="40" t="e">
        <f>'Sales and Cost Forecast'!#REF!</f>
        <v>#REF!</v>
      </c>
      <c r="O6" s="40" t="e">
        <f>'Sales and Cost Forecast'!#REF!</f>
        <v>#REF!</v>
      </c>
      <c r="R6" s="28" t="e">
        <f>#REF!</f>
        <v>#REF!</v>
      </c>
      <c r="S6" s="29" t="e">
        <f>#REF!</f>
        <v>#REF!</v>
      </c>
      <c r="W6" s="12"/>
      <c r="X6" s="59" t="s">
        <v>72</v>
      </c>
      <c r="Y6" s="60" t="s">
        <v>47</v>
      </c>
      <c r="Z6" s="70">
        <v>13.5</v>
      </c>
      <c r="AA6" s="70">
        <v>8.5</v>
      </c>
      <c r="AB6" s="62">
        <v>0.42500000000000004</v>
      </c>
      <c r="AC6" s="72">
        <v>8.9250000000000007</v>
      </c>
      <c r="AD6" s="64">
        <v>0.33888888888888885</v>
      </c>
      <c r="AF6" s="44" t="s">
        <v>38</v>
      </c>
      <c r="AG6" s="45" t="s">
        <v>68</v>
      </c>
      <c r="AH6" s="45"/>
      <c r="AI6" s="45" t="s">
        <v>39</v>
      </c>
      <c r="AJ6" s="45"/>
      <c r="AK6" s="46"/>
      <c r="AL6" s="1"/>
      <c r="AM6" s="2" t="s">
        <v>95</v>
      </c>
      <c r="AN6" s="78" t="str">
        <f>AM6</f>
        <v>http://care-solutions.org.uk/</v>
      </c>
      <c r="AO6" s="8" t="str">
        <f>AR6</f>
        <v>Care Solutions Recruitment Agency Ltd is specialised in Domiciliary Home Care Services, Training, Employment and Nursing Agency. We provide quality personal care and support that helps people to live independent in their own homes. Our services includes personal care, meal preparation, Domestic, shopping, assistance to attend social activities in the local Community, GP appointment, Holiday Escort, support with more complex needs and age-related conditions. Our dedicated team of highly qualified Care Workers will deliver effective support that is tailored to meet your individual needs.</v>
      </c>
      <c r="AP6" s="75"/>
      <c r="AQ6" s="73"/>
      <c r="AR6" s="137" t="s">
        <v>96</v>
      </c>
      <c r="AS6" t="s">
        <v>89</v>
      </c>
      <c r="AT6" s="78" t="str">
        <f>AS6</f>
        <v>https://www.bluebirdcare.co.uk/croydon/home</v>
      </c>
      <c r="AU6" s="8" t="str">
        <f>AV6</f>
        <v>We believe that care matters and we are committed to providing the highest quality homecare in Croydon so that our customers can remain in their own homes. We deliver homecare and support services to the London Borough of Croydon area, including Coulsdon, Purley, Kenley, Sanderstead, Shirley, Selsdon, Croydon, Thornton Heath, Norbury, SE25, SE19 and Addington. Bluebird Care UK first opened its doors in 2004 as a small family business dedicated to providing high quality homecare services. We have now grown into a leading care at home provider, delivering around 20,000 visits each day right across the country. Our commitment to delivering the services you want, how you want them, in the comfort of your own home is stronger now than ever. </v>
      </c>
      <c r="AV6" s="135" t="s">
        <v>90</v>
      </c>
    </row>
    <row r="7" spans="2:48" ht="210.75" customHeight="1" thickBot="1">
      <c r="B7" s="127" t="s">
        <v>13</v>
      </c>
      <c r="C7" s="19" t="e">
        <f>C6/C4</f>
        <v>#REF!</v>
      </c>
      <c r="D7" s="19" t="e">
        <f>D6/D4</f>
        <v>#REF!</v>
      </c>
      <c r="E7" s="19" t="e">
        <f>E6/E4</f>
        <v>#REF!</v>
      </c>
      <c r="F7" s="19"/>
      <c r="H7" s="8" t="s">
        <v>48</v>
      </c>
      <c r="I7" s="22" t="e">
        <f>SUM(I4:I6)</f>
        <v>#REF!</v>
      </c>
      <c r="J7" s="22" t="e">
        <f>SUM(J4:J6)</f>
        <v>#REF!</v>
      </c>
      <c r="K7" s="22" t="e">
        <f>SUM(K4:K6)</f>
        <v>#REF!</v>
      </c>
      <c r="L7" s="24"/>
      <c r="M7" s="9" t="e">
        <f>SUM(M4:M6)</f>
        <v>#REF!</v>
      </c>
      <c r="N7" s="9" t="e">
        <f t="shared" ref="N7:O7" si="0">SUM(N4:N6)</f>
        <v>#REF!</v>
      </c>
      <c r="O7" s="9" t="e">
        <f t="shared" si="0"/>
        <v>#REF!</v>
      </c>
      <c r="R7" s="31" t="e">
        <f>#REF!</f>
        <v>#REF!</v>
      </c>
      <c r="S7" s="27" t="e">
        <f>#REF!</f>
        <v>#REF!</v>
      </c>
      <c r="W7" s="12"/>
      <c r="X7" s="57" t="s">
        <v>73</v>
      </c>
      <c r="Y7" s="58" t="s">
        <v>47</v>
      </c>
      <c r="Z7" s="61">
        <v>14.5</v>
      </c>
      <c r="AA7" s="61">
        <v>9.5</v>
      </c>
      <c r="AB7" s="61">
        <v>0.47500000000000003</v>
      </c>
      <c r="AC7" s="71">
        <v>9.9749999999999996</v>
      </c>
      <c r="AD7" s="63">
        <v>0.31206896551724139</v>
      </c>
      <c r="AF7" s="47" t="s">
        <v>40</v>
      </c>
      <c r="AG7" s="48"/>
      <c r="AH7" s="48"/>
      <c r="AI7" s="48"/>
      <c r="AJ7" s="48"/>
      <c r="AK7" s="49" t="s">
        <v>39</v>
      </c>
      <c r="AL7" s="1"/>
      <c r="AM7" s="2" t="s">
        <v>97</v>
      </c>
      <c r="AN7" s="79" t="str">
        <f>AM7</f>
        <v>http://www.assuranceagency.co.uk/</v>
      </c>
      <c r="AO7" s="80" t="str">
        <f>AR7</f>
        <v>Assurance Nursing &amp; Employment Agency Ltd trains its staff to provide unobtrusive care with privacy, dignity and respect. Our care staff respect cultural diversity and understand that clients and their families wish to be treated with courtesy and sensitivity. Care is personalised to the individual, with the client making their own choices and decisions. Where personal circumstances change, so can the care package. Our care packages are fully flexible and can be adapted at any time, to suit the client.</v>
      </c>
      <c r="AP7" s="74"/>
      <c r="AQ7" s="76"/>
      <c r="AR7" s="138" t="s">
        <v>98</v>
      </c>
      <c r="AS7" s="133" t="s">
        <v>91</v>
      </c>
      <c r="AT7" s="79" t="str">
        <f>AS7</f>
        <v>https://www.rightathomeuk.co.uk/croydon/</v>
      </c>
      <c r="AU7" s="80" t="str">
        <f>AV7</f>
        <v>Our clients receive the care the way they want to have it delivered. They are involved in all decision-making, including agreement of their personalised care plan. We know that emotional and moral support for our clients and their family can be just as important as our specialist care knowledge, so it is ingrained in the support we provide and we always keep in close contact with concerned family and friends. We also understand that good day-to-day communication is vital to give families and loved ones peace of mind, which is why all daily records and communication sheets are kept easily accessible in the clients’ home and any concern can be easily addressed through a call to the office.</v>
      </c>
      <c r="AV7" t="s">
        <v>92</v>
      </c>
    </row>
    <row r="8" spans="2:48" ht="144" customHeight="1" thickBot="1">
      <c r="B8" s="126" t="s">
        <v>6</v>
      </c>
      <c r="C8" s="20" t="e">
        <f>'Profit and Loss Summary'!#REF!</f>
        <v>#REF!</v>
      </c>
      <c r="D8" s="20" t="e">
        <f>'Profit and Loss Summary'!#REF!</f>
        <v>#REF!</v>
      </c>
      <c r="E8" s="20" t="e">
        <f>'Profit and Loss Summary'!#REF!</f>
        <v>#REF!</v>
      </c>
      <c r="F8" s="20" t="e">
        <f>SUM(C8:E8)</f>
        <v>#REF!</v>
      </c>
      <c r="H8" s="21" t="s">
        <v>49</v>
      </c>
      <c r="I8" s="39" t="e">
        <f>I7/37.5</f>
        <v>#REF!</v>
      </c>
      <c r="J8" s="39" t="e">
        <f t="shared" ref="J8:K8" si="1">J7/37.5</f>
        <v>#REF!</v>
      </c>
      <c r="K8" s="39" t="e">
        <f t="shared" si="1"/>
        <v>#REF!</v>
      </c>
      <c r="L8" s="24"/>
      <c r="M8" s="40" t="e">
        <f>'Sales and Cost Forecast'!#REF!</f>
        <v>#REF!</v>
      </c>
      <c r="N8" s="40" t="e">
        <f>'Sales and Cost Forecast'!#REF!</f>
        <v>#REF!</v>
      </c>
      <c r="O8" s="40" t="e">
        <f>'Sales and Cost Forecast'!#REF!</f>
        <v>#REF!</v>
      </c>
      <c r="R8" s="30" t="e">
        <f>#REF!</f>
        <v>#REF!</v>
      </c>
      <c r="S8" s="85" t="e">
        <f>#REF!</f>
        <v>#REF!</v>
      </c>
      <c r="W8" s="12"/>
      <c r="X8" s="91" t="s">
        <v>74</v>
      </c>
      <c r="Y8" s="92" t="s">
        <v>47</v>
      </c>
      <c r="Z8" s="93">
        <f>Z5*1.3</f>
        <v>37.700000000000003</v>
      </c>
      <c r="AA8" s="93">
        <f>AA5*1.3</f>
        <v>29.900000000000002</v>
      </c>
      <c r="AB8" s="93">
        <v>1.625</v>
      </c>
      <c r="AC8" s="94">
        <v>34.125</v>
      </c>
      <c r="AD8" s="95">
        <v>9.4827586206896616E-2</v>
      </c>
      <c r="AF8" s="44" t="s">
        <v>41</v>
      </c>
      <c r="AG8" s="46"/>
      <c r="AH8" s="46"/>
      <c r="AI8" s="46"/>
      <c r="AJ8" s="46"/>
      <c r="AK8" s="45" t="s">
        <v>39</v>
      </c>
      <c r="AL8" s="1"/>
      <c r="AM8" s="2" t="s">
        <v>99</v>
      </c>
      <c r="AN8" s="78" t="str">
        <f>AM8</f>
        <v>http://bc-healthcare.co.uk/</v>
      </c>
      <c r="AO8" s="77" t="str">
        <f>AR8</f>
        <v>Our business is to provide you with a complete range of contract and permanent recruitment solutions to all of your health and social care recruitment needs throughout the UK</v>
      </c>
      <c r="AP8" s="73"/>
      <c r="AQ8" s="75"/>
      <c r="AR8" s="139" t="s">
        <v>100</v>
      </c>
      <c r="AS8" t="s">
        <v>93</v>
      </c>
      <c r="AT8" s="78" t="str">
        <f>AS8</f>
        <v>http://www.premiercareservices.co.uk/</v>
      </c>
      <c r="AU8" s="77" t="str">
        <f>AV8</f>
        <v>Premier Care Services Ltd was established in 2003 and is one of the oldest established care providers in Croydon. Our aim at Premier Care Services Ltd is to support Service users by providing affordable, reliable and flexible care services, which are easily accessible, from local base and which enable Service users to maintain their chosen independent lifestyle as far as possible in appropriate care settings. Personalised care, with a compassionate approach and dedicated service is our main message which reflects throughout our organisation.</v>
      </c>
      <c r="AV8" s="136" t="s">
        <v>94</v>
      </c>
    </row>
    <row r="9" spans="2:48" ht="63" customHeight="1" thickBot="1">
      <c r="B9" s="128" t="s">
        <v>28</v>
      </c>
      <c r="C9" s="16" t="e">
        <f>SUM(C8+C6)</f>
        <v>#REF!</v>
      </c>
      <c r="D9" s="16" t="e">
        <f t="shared" ref="D9:E9" si="2">SUM(D8+D6)</f>
        <v>#REF!</v>
      </c>
      <c r="E9" s="16" t="e">
        <f t="shared" si="2"/>
        <v>#REF!</v>
      </c>
      <c r="F9" s="13"/>
      <c r="H9" s="8" t="s">
        <v>51</v>
      </c>
      <c r="I9" s="66" t="e">
        <f>I8/44</f>
        <v>#REF!</v>
      </c>
      <c r="J9" s="66" t="e">
        <f t="shared" ref="J9:K9" si="3">J8/44</f>
        <v>#REF!</v>
      </c>
      <c r="K9" s="66" t="e">
        <f t="shared" si="3"/>
        <v>#REF!</v>
      </c>
      <c r="M9" s="9">
        <f>'Sales and Cost Forecast'!O13</f>
        <v>130368</v>
      </c>
      <c r="N9" s="10">
        <f>'Sales and Cost Forecast'!AD13</f>
        <v>356160</v>
      </c>
      <c r="O9" s="10">
        <f>'Sales and Cost Forecast'!AS13</f>
        <v>581952</v>
      </c>
      <c r="R9" s="31" t="e">
        <f>#REF!</f>
        <v>#REF!</v>
      </c>
      <c r="S9" s="27" t="e">
        <f>#REF!</f>
        <v>#REF!</v>
      </c>
      <c r="W9" s="12"/>
      <c r="X9" s="96" t="s">
        <v>75</v>
      </c>
      <c r="Y9" s="97" t="s">
        <v>47</v>
      </c>
      <c r="Z9" s="98">
        <f>Z6*1.3</f>
        <v>17.55</v>
      </c>
      <c r="AA9" s="98">
        <f t="shared" ref="AA9:AA10" si="4">AA6*1.3</f>
        <v>11.05</v>
      </c>
      <c r="AB9" s="98">
        <v>0.5525000000000001</v>
      </c>
      <c r="AC9" s="99">
        <v>11.602500000000001</v>
      </c>
      <c r="AD9" s="100">
        <v>0.33888888888888885</v>
      </c>
      <c r="AF9" s="47" t="s">
        <v>42</v>
      </c>
      <c r="AG9" s="84" t="s">
        <v>68</v>
      </c>
      <c r="AH9" s="50"/>
      <c r="AI9" s="50" t="s">
        <v>39</v>
      </c>
      <c r="AJ9" s="50"/>
      <c r="AK9" s="51"/>
      <c r="AL9" s="1"/>
      <c r="AR9" s="132"/>
      <c r="AS9" s="2"/>
      <c r="AV9" s="134"/>
    </row>
    <row r="10" spans="2:48" ht="30.75" customHeight="1" thickBot="1">
      <c r="B10" s="129" t="s">
        <v>14</v>
      </c>
      <c r="C10" s="25" t="e">
        <f>C9/C4</f>
        <v>#REF!</v>
      </c>
      <c r="D10" s="25" t="e">
        <f>D9/D4</f>
        <v>#REF!</v>
      </c>
      <c r="E10" s="25" t="e">
        <f>E9/E4</f>
        <v>#REF!</v>
      </c>
      <c r="F10" s="25"/>
      <c r="H10" s="21" t="s">
        <v>52</v>
      </c>
      <c r="I10" s="39" t="e">
        <f>I9*3</f>
        <v>#REF!</v>
      </c>
      <c r="J10" s="39" t="e">
        <f t="shared" ref="J10:K10" si="5">J9*3</f>
        <v>#REF!</v>
      </c>
      <c r="K10" s="39" t="e">
        <f t="shared" si="5"/>
        <v>#REF!</v>
      </c>
      <c r="M10" s="40">
        <f>'Sales and Cost Forecast'!O16</f>
        <v>151552.79999999999</v>
      </c>
      <c r="N10" s="40">
        <f>'Sales and Cost Forecast'!AD16</f>
        <v>414036</v>
      </c>
      <c r="O10" s="40">
        <f>'Sales and Cost Forecast'!AS16</f>
        <v>676519.2</v>
      </c>
      <c r="R10" s="30" t="s">
        <v>36</v>
      </c>
      <c r="S10" s="85" t="e">
        <f>S11-S9-S8-S7-S6-S5</f>
        <v>#REF!</v>
      </c>
      <c r="W10" s="12"/>
      <c r="X10" s="91" t="s">
        <v>76</v>
      </c>
      <c r="Y10" s="92" t="s">
        <v>47</v>
      </c>
      <c r="Z10" s="93">
        <f>Z7*1.3</f>
        <v>18.850000000000001</v>
      </c>
      <c r="AA10" s="93">
        <f t="shared" si="4"/>
        <v>12.35</v>
      </c>
      <c r="AB10" s="93">
        <v>0.61750000000000005</v>
      </c>
      <c r="AC10" s="94">
        <v>12.967499999999999</v>
      </c>
      <c r="AD10" s="95">
        <v>0.31206896551724145</v>
      </c>
      <c r="AF10" s="44" t="s">
        <v>43</v>
      </c>
      <c r="AG10" s="45" t="s">
        <v>39</v>
      </c>
      <c r="AH10" s="45" t="s">
        <v>39</v>
      </c>
      <c r="AI10" s="45"/>
      <c r="AJ10" s="45"/>
      <c r="AK10" s="45" t="s">
        <v>39</v>
      </c>
      <c r="AL10" s="1"/>
      <c r="AR10" s="89"/>
      <c r="AS10" s="2"/>
      <c r="AV10" s="136"/>
    </row>
    <row r="11" spans="2:48" ht="33" thickBot="1">
      <c r="H11" s="8" t="s">
        <v>50</v>
      </c>
      <c r="I11" s="66">
        <v>0</v>
      </c>
      <c r="J11" s="66">
        <v>1</v>
      </c>
      <c r="K11" s="66">
        <v>1</v>
      </c>
      <c r="M11" s="9" t="e">
        <f>'Sales and Cost Forecast'!#REF!</f>
        <v>#REF!</v>
      </c>
      <c r="N11" s="10" t="e">
        <f>'Sales and Cost Forecast'!#REF!</f>
        <v>#REF!</v>
      </c>
      <c r="O11" s="10" t="e">
        <f>'Sales and Cost Forecast'!#REF!</f>
        <v>#REF!</v>
      </c>
      <c r="R11" s="31" t="s">
        <v>0</v>
      </c>
      <c r="S11" s="27" t="e">
        <f>#REF!</f>
        <v>#REF!</v>
      </c>
      <c r="X11" s="57" t="s">
        <v>77</v>
      </c>
      <c r="Y11" s="58" t="s">
        <v>47</v>
      </c>
      <c r="Z11" s="61">
        <f>Z5*1.6</f>
        <v>46.400000000000006</v>
      </c>
      <c r="AA11" s="61">
        <f>AA5*1.6</f>
        <v>36.800000000000004</v>
      </c>
      <c r="AB11" s="61">
        <v>2</v>
      </c>
      <c r="AC11" s="71">
        <v>42</v>
      </c>
      <c r="AD11" s="63">
        <v>9.4827586206896658E-2</v>
      </c>
      <c r="AF11" s="52" t="s">
        <v>44</v>
      </c>
      <c r="AG11" s="50" t="s">
        <v>39</v>
      </c>
      <c r="AH11" s="50" t="s">
        <v>39</v>
      </c>
      <c r="AI11" s="50" t="s">
        <v>39</v>
      </c>
      <c r="AJ11" s="50"/>
      <c r="AK11" s="53"/>
      <c r="AL11" s="1"/>
      <c r="AR11" s="90"/>
      <c r="AV11" s="134"/>
    </row>
    <row r="12" spans="2:48" ht="45.75" customHeight="1" thickBot="1">
      <c r="E12" s="68">
        <v>225507.42199999993</v>
      </c>
      <c r="H12"/>
      <c r="I12"/>
      <c r="J12"/>
      <c r="K12"/>
      <c r="L12"/>
      <c r="M12"/>
      <c r="N12"/>
      <c r="X12" s="91" t="s">
        <v>78</v>
      </c>
      <c r="Y12" s="92" t="s">
        <v>47</v>
      </c>
      <c r="Z12" s="93">
        <f t="shared" ref="Z12:AA13" si="6">Z6*1.6</f>
        <v>21.6</v>
      </c>
      <c r="AA12" s="93">
        <f t="shared" si="6"/>
        <v>13.600000000000001</v>
      </c>
      <c r="AB12" s="93">
        <v>0.68000000000000016</v>
      </c>
      <c r="AC12" s="94">
        <v>14.280000000000001</v>
      </c>
      <c r="AD12" s="95">
        <v>0.33888888888888891</v>
      </c>
      <c r="AF12" s="54" t="s">
        <v>45</v>
      </c>
      <c r="AG12" s="55" t="s">
        <v>39</v>
      </c>
      <c r="AH12" s="55"/>
      <c r="AI12" s="55"/>
      <c r="AJ12" s="55"/>
      <c r="AK12" s="55" t="s">
        <v>39</v>
      </c>
      <c r="AL12" s="1"/>
      <c r="AV12" s="136"/>
    </row>
    <row r="13" spans="2:48" ht="30.75" customHeight="1" thickBot="1">
      <c r="H13"/>
      <c r="I13"/>
      <c r="J13"/>
      <c r="K13"/>
      <c r="L13"/>
      <c r="M13"/>
      <c r="N13"/>
      <c r="X13" s="96" t="s">
        <v>79</v>
      </c>
      <c r="Y13" s="97" t="s">
        <v>47</v>
      </c>
      <c r="Z13" s="61">
        <f t="shared" si="6"/>
        <v>23.200000000000003</v>
      </c>
      <c r="AA13" s="61">
        <f t="shared" si="6"/>
        <v>15.200000000000001</v>
      </c>
      <c r="AB13" s="98">
        <v>0.76000000000000012</v>
      </c>
      <c r="AC13" s="99">
        <v>15.96</v>
      </c>
      <c r="AD13" s="100">
        <v>0.31206896551724145</v>
      </c>
      <c r="AF13" s="52" t="s">
        <v>55</v>
      </c>
      <c r="AG13" s="50"/>
      <c r="AH13" s="50"/>
      <c r="AI13" s="50"/>
      <c r="AJ13" s="50" t="s">
        <v>39</v>
      </c>
      <c r="AK13" s="53"/>
      <c r="AL13" s="1"/>
      <c r="AS13" s="86"/>
      <c r="AT13" s="87">
        <v>0.62091078928888477</v>
      </c>
      <c r="AV13" s="88"/>
    </row>
    <row r="14" spans="2:48" ht="22" thickBot="1">
      <c r="H14"/>
      <c r="I14"/>
      <c r="J14"/>
      <c r="K14"/>
      <c r="L14"/>
      <c r="M14"/>
      <c r="N14"/>
      <c r="U14" s="1"/>
      <c r="V14" s="32"/>
      <c r="W14" s="32"/>
      <c r="X14" s="32"/>
      <c r="Y14" s="32"/>
      <c r="Z14" s="32"/>
      <c r="AA14" s="32"/>
      <c r="AB14" s="32"/>
      <c r="AC14" s="32"/>
      <c r="AD14" s="32"/>
      <c r="AF14" s="54" t="s">
        <v>56</v>
      </c>
      <c r="AG14" s="55" t="s">
        <v>39</v>
      </c>
      <c r="AH14" s="55"/>
      <c r="AI14" s="55"/>
      <c r="AJ14" s="55"/>
      <c r="AK14" s="56"/>
      <c r="AL14" s="1"/>
      <c r="AS14" s="86"/>
      <c r="AT14" s="87">
        <v>0.37908921071111523</v>
      </c>
      <c r="AV14" s="88"/>
    </row>
    <row r="15" spans="2:48" ht="33" thickBot="1">
      <c r="B15" s="131"/>
      <c r="C15" s="5"/>
      <c r="H15"/>
      <c r="I15"/>
      <c r="J15"/>
      <c r="K15"/>
      <c r="L15"/>
      <c r="M15"/>
      <c r="N15"/>
      <c r="U15" s="32"/>
      <c r="V15" s="33"/>
      <c r="W15" s="34"/>
      <c r="X15" s="34"/>
      <c r="Y15" s="34"/>
      <c r="Z15" s="34"/>
      <c r="AA15" s="34"/>
      <c r="AB15" s="34"/>
      <c r="AC15" s="34"/>
      <c r="AD15" s="34"/>
      <c r="AF15" s="52" t="s">
        <v>57</v>
      </c>
      <c r="AG15" s="50" t="s">
        <v>39</v>
      </c>
      <c r="AH15" s="50"/>
      <c r="AI15" s="50"/>
      <c r="AJ15" s="50"/>
      <c r="AK15" s="53"/>
    </row>
    <row r="16" spans="2:48" ht="30.75" customHeight="1">
      <c r="H16"/>
      <c r="I16"/>
      <c r="J16"/>
      <c r="K16"/>
      <c r="L16"/>
      <c r="M16"/>
      <c r="N16"/>
      <c r="U16" s="32"/>
      <c r="V16" s="35"/>
      <c r="W16" s="34"/>
      <c r="X16" s="307" t="s">
        <v>82</v>
      </c>
      <c r="Y16" s="307" t="s">
        <v>46</v>
      </c>
      <c r="Z16" s="307" t="s">
        <v>58</v>
      </c>
      <c r="AA16" s="307" t="s">
        <v>59</v>
      </c>
      <c r="AB16" s="307" t="s">
        <v>60</v>
      </c>
      <c r="AC16" s="307" t="s">
        <v>61</v>
      </c>
      <c r="AD16" s="307" t="s">
        <v>83</v>
      </c>
      <c r="AE16" s="1"/>
    </row>
    <row r="17" spans="8:38" ht="30.75" customHeight="1" thickBot="1">
      <c r="H17"/>
      <c r="I17"/>
      <c r="J17"/>
      <c r="K17"/>
      <c r="L17"/>
      <c r="M17"/>
      <c r="N17"/>
      <c r="X17" s="308"/>
      <c r="Y17" s="308"/>
      <c r="Z17" s="308"/>
      <c r="AA17" s="308"/>
      <c r="AB17" s="308"/>
      <c r="AC17" s="308"/>
      <c r="AD17" s="308"/>
      <c r="AE17" s="1"/>
    </row>
    <row r="18" spans="8:38" ht="30.75" customHeight="1" thickBot="1">
      <c r="H18"/>
      <c r="I18"/>
      <c r="J18"/>
      <c r="K18"/>
      <c r="L18"/>
      <c r="M18"/>
      <c r="N18"/>
      <c r="X18" s="101" t="s">
        <v>80</v>
      </c>
      <c r="Y18" s="102" t="s">
        <v>47</v>
      </c>
      <c r="Z18" s="103">
        <v>18</v>
      </c>
      <c r="AA18" s="103">
        <v>8</v>
      </c>
      <c r="AB18" s="103">
        <f>AA18*0.05</f>
        <v>0.4</v>
      </c>
      <c r="AC18" s="103">
        <f>SUM(AA18:AB18)</f>
        <v>8.4</v>
      </c>
      <c r="AD18" s="104">
        <f>AE18/Z18</f>
        <v>0.53333333333333333</v>
      </c>
      <c r="AE18" s="109">
        <f>Z18-AC18</f>
        <v>9.6</v>
      </c>
      <c r="AL18" s="1"/>
    </row>
    <row r="19" spans="8:38" ht="60.75" customHeight="1" thickBot="1">
      <c r="H19"/>
      <c r="I19"/>
      <c r="J19"/>
      <c r="K19"/>
      <c r="L19"/>
      <c r="M19"/>
      <c r="N19"/>
      <c r="X19" s="105" t="s">
        <v>81</v>
      </c>
      <c r="Y19" s="106" t="s">
        <v>47</v>
      </c>
      <c r="Z19" s="107">
        <v>13.5</v>
      </c>
      <c r="AA19" s="107">
        <v>8</v>
      </c>
      <c r="AB19" s="108">
        <f>AA19*0.05</f>
        <v>0.4</v>
      </c>
      <c r="AC19" s="108">
        <f>SUM(AA19:AB19)</f>
        <v>8.4</v>
      </c>
      <c r="AD19" s="110">
        <f>AE19/Z19</f>
        <v>0.37777777777777777</v>
      </c>
      <c r="AE19" s="109">
        <f t="shared" ref="AE19:AE23" si="7">Z19-AC19</f>
        <v>5.0999999999999996</v>
      </c>
    </row>
    <row r="20" spans="8:38" ht="33" thickBot="1">
      <c r="H20"/>
      <c r="I20"/>
      <c r="J20"/>
      <c r="K20"/>
      <c r="L20"/>
      <c r="M20"/>
      <c r="N20"/>
      <c r="X20" s="101" t="str">
        <f>'Sales and Cost Forecast'!A14</f>
        <v>Private Clients +25%</v>
      </c>
      <c r="Y20" s="102" t="s">
        <v>47</v>
      </c>
      <c r="Z20" s="103">
        <f>'Sales and Cost Forecast'!B14</f>
        <v>25</v>
      </c>
      <c r="AA20" s="103">
        <f>AA18*1.3</f>
        <v>10.4</v>
      </c>
      <c r="AB20" s="103">
        <f t="shared" ref="AB20:AB23" si="8">AA20*0.05</f>
        <v>0.52</v>
      </c>
      <c r="AC20" s="103">
        <f t="shared" ref="AC20:AC23" si="9">SUM(AA20:AB20)</f>
        <v>10.92</v>
      </c>
      <c r="AD20" s="104">
        <f t="shared" ref="AD20:AD23" si="10">AE20/Z20</f>
        <v>0.56320000000000003</v>
      </c>
      <c r="AE20" s="109">
        <f t="shared" si="7"/>
        <v>14.08</v>
      </c>
    </row>
    <row r="21" spans="8:38" ht="33" thickBot="1">
      <c r="X21" s="105" t="str">
        <f>'Sales and Cost Forecast'!A17</f>
        <v>Social Services +25%</v>
      </c>
      <c r="Y21" s="106" t="s">
        <v>47</v>
      </c>
      <c r="Z21" s="107">
        <f>'Sales and Cost Forecast'!B17</f>
        <v>19.375</v>
      </c>
      <c r="AA21" s="107">
        <f>AA19*1.3</f>
        <v>10.4</v>
      </c>
      <c r="AB21" s="108">
        <f t="shared" si="8"/>
        <v>0.52</v>
      </c>
      <c r="AC21" s="108">
        <f t="shared" si="9"/>
        <v>10.92</v>
      </c>
      <c r="AD21" s="110">
        <f t="shared" si="10"/>
        <v>0.43638709677419357</v>
      </c>
      <c r="AE21" s="109">
        <f t="shared" si="7"/>
        <v>8.4550000000000001</v>
      </c>
    </row>
    <row r="22" spans="8:38" ht="33" thickBot="1">
      <c r="X22" s="101" t="str">
        <f>'Sales and Cost Forecast'!A15</f>
        <v>Private Clients +50%</v>
      </c>
      <c r="Y22" s="102" t="s">
        <v>47</v>
      </c>
      <c r="Z22" s="103">
        <f>'Sales and Cost Forecast'!B15</f>
        <v>30</v>
      </c>
      <c r="AA22" s="103">
        <f>AA18*1.6</f>
        <v>12.8</v>
      </c>
      <c r="AB22" s="103">
        <f t="shared" si="8"/>
        <v>0.64000000000000012</v>
      </c>
      <c r="AC22" s="103">
        <f t="shared" si="9"/>
        <v>13.440000000000001</v>
      </c>
      <c r="AD22" s="104">
        <f t="shared" si="10"/>
        <v>0.55199999999999994</v>
      </c>
      <c r="AE22" s="109">
        <f t="shared" si="7"/>
        <v>16.559999999999999</v>
      </c>
    </row>
    <row r="23" spans="8:38" ht="33" thickBot="1">
      <c r="H23" s="41"/>
      <c r="I23" s="42"/>
      <c r="J23" s="42"/>
      <c r="K23" s="42"/>
      <c r="L23" s="42"/>
      <c r="M23" s="42"/>
      <c r="N23" s="42"/>
      <c r="O23" s="6"/>
      <c r="X23" s="105" t="str">
        <f>'Sales and Cost Forecast'!A18</f>
        <v>Social Services +50%</v>
      </c>
      <c r="Y23" s="106" t="s">
        <v>47</v>
      </c>
      <c r="Z23" s="107">
        <f>'Sales and Cost Forecast'!B18</f>
        <v>23.25</v>
      </c>
      <c r="AA23" s="107">
        <f>AA19*1.6</f>
        <v>12.8</v>
      </c>
      <c r="AB23" s="108">
        <f t="shared" si="8"/>
        <v>0.64000000000000012</v>
      </c>
      <c r="AC23" s="108">
        <f t="shared" si="9"/>
        <v>13.440000000000001</v>
      </c>
      <c r="AD23" s="110">
        <f t="shared" si="10"/>
        <v>0.42193548387096769</v>
      </c>
      <c r="AE23" s="109">
        <f t="shared" si="7"/>
        <v>9.8099999999999987</v>
      </c>
    </row>
    <row r="24" spans="8:38" ht="33" thickBot="1">
      <c r="H24" s="316"/>
      <c r="I24" s="316" t="s">
        <v>1</v>
      </c>
      <c r="J24" s="316" t="s">
        <v>2</v>
      </c>
      <c r="K24" s="316" t="s">
        <v>3</v>
      </c>
      <c r="L24" s="38"/>
      <c r="M24" s="316" t="s">
        <v>1</v>
      </c>
      <c r="N24" s="316" t="s">
        <v>2</v>
      </c>
      <c r="O24" s="316" t="s">
        <v>3</v>
      </c>
      <c r="X24" s="101" t="str">
        <f>'Sales and Cost Forecast'!A19</f>
        <v>Live in Package (24hrs)</v>
      </c>
      <c r="Y24" s="102" t="s">
        <v>47</v>
      </c>
      <c r="Z24" s="103">
        <f>'Sales and Cost Forecast'!B19</f>
        <v>160</v>
      </c>
      <c r="AA24" s="103">
        <f>Sheet2!C9</f>
        <v>110</v>
      </c>
    </row>
    <row r="25" spans="8:38" ht="30.75" customHeight="1" thickBot="1">
      <c r="H25" s="317"/>
      <c r="I25" s="317"/>
      <c r="J25" s="317"/>
      <c r="K25" s="317"/>
      <c r="L25" s="38"/>
      <c r="M25" s="317"/>
      <c r="N25" s="317"/>
      <c r="O25" s="317"/>
      <c r="X25" s="105" t="str">
        <f>'Sales and Cost Forecast'!A20</f>
        <v>Live in Package (7 days)</v>
      </c>
      <c r="Y25" s="106" t="s">
        <v>47</v>
      </c>
      <c r="Z25" s="107">
        <f>'Sales and Cost Forecast'!B20</f>
        <v>900</v>
      </c>
      <c r="AA25" s="107">
        <f>Sheet2!C10</f>
        <v>550</v>
      </c>
    </row>
    <row r="26" spans="8:38" ht="15.75" customHeight="1" thickBot="1">
      <c r="H26" s="8" t="s">
        <v>34</v>
      </c>
      <c r="I26" s="22" t="e">
        <f>SUM(I4:I14)</f>
        <v>#REF!</v>
      </c>
      <c r="J26" s="22" t="e">
        <f t="shared" ref="J26:K26" si="11">SUM(J4:J14)</f>
        <v>#REF!</v>
      </c>
      <c r="K26" s="22" t="e">
        <f t="shared" si="11"/>
        <v>#REF!</v>
      </c>
      <c r="L26" s="38"/>
      <c r="M26" s="18" t="e">
        <f>I26/(I26+I27)</f>
        <v>#REF!</v>
      </c>
      <c r="N26" s="18" t="e">
        <f t="shared" ref="N26:O26" si="12">J26/(J26+J27)</f>
        <v>#REF!</v>
      </c>
      <c r="O26" s="18" t="e">
        <f t="shared" si="12"/>
        <v>#REF!</v>
      </c>
    </row>
    <row r="27" spans="8:38" ht="30.75" customHeight="1" thickBot="1">
      <c r="H27" s="21" t="s">
        <v>32</v>
      </c>
      <c r="I27" s="15">
        <f>SUM(I15)</f>
        <v>0</v>
      </c>
      <c r="J27" s="15">
        <f t="shared" ref="J27:K27" si="13">SUM(J15)</f>
        <v>0</v>
      </c>
      <c r="K27" s="15">
        <f t="shared" si="13"/>
        <v>0</v>
      </c>
      <c r="L27" s="38"/>
      <c r="M27" s="14" t="e">
        <f>I27/(I26+I27)</f>
        <v>#REF!</v>
      </c>
      <c r="N27" s="14" t="e">
        <f t="shared" ref="N27:O27" si="14">J27/(J26+J27)</f>
        <v>#REF!</v>
      </c>
      <c r="O27" s="14" t="e">
        <f t="shared" si="14"/>
        <v>#REF!</v>
      </c>
    </row>
    <row r="28" spans="8:38" ht="17" thickBot="1">
      <c r="H28" s="8" t="s">
        <v>33</v>
      </c>
      <c r="I28" s="22">
        <f>I16</f>
        <v>0</v>
      </c>
      <c r="J28" s="22">
        <f t="shared" ref="J28:K28" si="15">J16</f>
        <v>0</v>
      </c>
      <c r="K28" s="22">
        <f t="shared" si="15"/>
        <v>0</v>
      </c>
      <c r="L28" s="38"/>
      <c r="M28" s="18" t="e">
        <f>I28/I29</f>
        <v>#REF!</v>
      </c>
      <c r="N28" s="18" t="e">
        <f t="shared" ref="N28:O28" si="16">J28/J29</f>
        <v>#REF!</v>
      </c>
      <c r="O28" s="18" t="e">
        <f t="shared" si="16"/>
        <v>#REF!</v>
      </c>
    </row>
    <row r="29" spans="8:38" ht="17" thickBot="1">
      <c r="H29" s="23" t="s">
        <v>0</v>
      </c>
      <c r="I29" s="15" t="e">
        <f>SUM(I26:I28)</f>
        <v>#REF!</v>
      </c>
      <c r="J29" s="15" t="e">
        <f t="shared" ref="J29" si="17">SUM(J26:J28)</f>
        <v>#REF!</v>
      </c>
      <c r="K29" s="15" t="e">
        <f t="shared" ref="K29" si="18">SUM(K26:K28)</f>
        <v>#REF!</v>
      </c>
      <c r="L29" s="38"/>
      <c r="M29" s="14"/>
      <c r="N29" s="14"/>
      <c r="O29" s="14"/>
    </row>
    <row r="30" spans="8:38" ht="16" thickBot="1">
      <c r="L30" s="24"/>
      <c r="M30" s="24"/>
      <c r="N30" s="24"/>
    </row>
    <row r="31" spans="8:38" ht="16">
      <c r="H31" s="36"/>
      <c r="I31" s="36" t="s">
        <v>1</v>
      </c>
      <c r="J31" s="36" t="s">
        <v>2</v>
      </c>
      <c r="K31" s="36" t="s">
        <v>3</v>
      </c>
      <c r="L31" s="24"/>
      <c r="M31"/>
      <c r="N31"/>
    </row>
    <row r="32" spans="8:38" ht="16" thickBot="1">
      <c r="H32" s="37"/>
      <c r="I32" s="37"/>
      <c r="J32" s="37"/>
      <c r="K32" s="37"/>
      <c r="L32" s="24"/>
      <c r="M32"/>
      <c r="N32"/>
    </row>
    <row r="33" spans="8:14" ht="17" thickBot="1">
      <c r="H33" s="8" t="s">
        <v>29</v>
      </c>
      <c r="I33" s="22" t="e">
        <f>I29</f>
        <v>#REF!</v>
      </c>
      <c r="J33" s="22" t="e">
        <f t="shared" ref="J33:K33" si="19">J29</f>
        <v>#REF!</v>
      </c>
      <c r="K33" s="22" t="e">
        <f t="shared" si="19"/>
        <v>#REF!</v>
      </c>
      <c r="L33" s="24"/>
      <c r="M33"/>
      <c r="N33"/>
    </row>
    <row r="34" spans="8:14" ht="15.75" customHeight="1" thickBot="1">
      <c r="H34" s="21" t="s">
        <v>4</v>
      </c>
      <c r="I34" s="13">
        <f>M17</f>
        <v>0</v>
      </c>
      <c r="J34" s="13">
        <f t="shared" ref="J34:K34" si="20">N17</f>
        <v>0</v>
      </c>
      <c r="K34" s="13">
        <f t="shared" si="20"/>
        <v>0</v>
      </c>
      <c r="L34" s="24"/>
      <c r="M34"/>
      <c r="N34"/>
    </row>
    <row r="35" spans="8:14" ht="17" thickBot="1">
      <c r="H35" s="8" t="s">
        <v>35</v>
      </c>
      <c r="I35" s="43" t="e">
        <f>I34/I33</f>
        <v>#REF!</v>
      </c>
      <c r="J35" s="43" t="e">
        <f t="shared" ref="J35:K35" si="21">J34/J33</f>
        <v>#REF!</v>
      </c>
      <c r="K35" s="43" t="e">
        <f t="shared" si="21"/>
        <v>#REF!</v>
      </c>
      <c r="L35" s="24"/>
      <c r="M35"/>
      <c r="N35"/>
    </row>
    <row r="36" spans="8:14">
      <c r="H36"/>
      <c r="I36"/>
      <c r="J36"/>
      <c r="K36"/>
      <c r="L36"/>
      <c r="M36"/>
      <c r="N36"/>
    </row>
    <row r="37" spans="8:14">
      <c r="H37"/>
      <c r="I37"/>
      <c r="J37"/>
      <c r="K37"/>
      <c r="L37"/>
      <c r="M37"/>
      <c r="N37"/>
    </row>
    <row r="38" spans="8:14">
      <c r="H38"/>
      <c r="I38"/>
      <c r="J38"/>
      <c r="K38"/>
      <c r="L38"/>
      <c r="M38"/>
      <c r="N38"/>
    </row>
    <row r="39" spans="8:14">
      <c r="H39"/>
      <c r="I39"/>
      <c r="J39"/>
      <c r="K39"/>
      <c r="L39"/>
      <c r="M39"/>
      <c r="N39"/>
    </row>
    <row r="40" spans="8:14">
      <c r="H40"/>
      <c r="I40"/>
      <c r="J40"/>
      <c r="K40"/>
      <c r="L40"/>
      <c r="M40"/>
      <c r="N40"/>
    </row>
    <row r="41" spans="8:14">
      <c r="H41"/>
      <c r="I41"/>
      <c r="J41"/>
      <c r="K41"/>
      <c r="L41"/>
      <c r="M41"/>
      <c r="N41"/>
    </row>
    <row r="42" spans="8:14">
      <c r="H42"/>
      <c r="I42"/>
      <c r="J42"/>
      <c r="K42"/>
      <c r="L42"/>
      <c r="M42"/>
      <c r="N42"/>
    </row>
    <row r="43" spans="8:14">
      <c r="H43"/>
      <c r="I43"/>
      <c r="J43"/>
      <c r="K43"/>
      <c r="L43"/>
      <c r="M43"/>
      <c r="N43"/>
    </row>
  </sheetData>
  <mergeCells count="47">
    <mergeCell ref="AC16:AC17"/>
    <mergeCell ref="AD16:AD17"/>
    <mergeCell ref="X16:X17"/>
    <mergeCell ref="Y16:Y17"/>
    <mergeCell ref="Z16:Z17"/>
    <mergeCell ref="AA16:AA17"/>
    <mergeCell ref="AB16:AB17"/>
    <mergeCell ref="AT4:AT5"/>
    <mergeCell ref="AU4:AU5"/>
    <mergeCell ref="AJ4:AJ5"/>
    <mergeCell ref="AH4:AH5"/>
    <mergeCell ref="N24:N25"/>
    <mergeCell ref="S3:S4"/>
    <mergeCell ref="AN4:AN5"/>
    <mergeCell ref="AO4:AO5"/>
    <mergeCell ref="AP4:AP5"/>
    <mergeCell ref="AQ4:AQ5"/>
    <mergeCell ref="O24:O25"/>
    <mergeCell ref="AD3:AD4"/>
    <mergeCell ref="X3:X4"/>
    <mergeCell ref="Y3:Y4"/>
    <mergeCell ref="Z3:Z4"/>
    <mergeCell ref="AC3:AC4"/>
    <mergeCell ref="M2:M3"/>
    <mergeCell ref="N2:N3"/>
    <mergeCell ref="R3:R4"/>
    <mergeCell ref="H2:H3"/>
    <mergeCell ref="I2:I3"/>
    <mergeCell ref="J2:J3"/>
    <mergeCell ref="K2:K3"/>
    <mergeCell ref="O2:O3"/>
    <mergeCell ref="H24:H25"/>
    <mergeCell ref="I24:I25"/>
    <mergeCell ref="J24:J25"/>
    <mergeCell ref="K24:K25"/>
    <mergeCell ref="M24:M25"/>
    <mergeCell ref="B2:B3"/>
    <mergeCell ref="C2:C3"/>
    <mergeCell ref="D2:D3"/>
    <mergeCell ref="E2:E3"/>
    <mergeCell ref="F2:F3"/>
    <mergeCell ref="AB3:AB4"/>
    <mergeCell ref="AA3:AA4"/>
    <mergeCell ref="AF4:AF5"/>
    <mergeCell ref="AG4:AG5"/>
    <mergeCell ref="AK4:AK5"/>
    <mergeCell ref="AI4:AI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Sales and Cost Forecast</vt:lpstr>
      <vt:lpstr>Profit and Loss Summary</vt:lpstr>
      <vt:lpstr>Sheet3</vt:lpstr>
      <vt:lpstr>Sheet1</vt:lpstr>
      <vt:lpstr>Sheet2</vt:lpstr>
      <vt:lpstr>Tables</vt:lpstr>
      <vt:lpstr>'Profit and Loss Summary'!Print_Area</vt:lpstr>
      <vt:lpstr>'Sales and Cost Forecast'!Print_Area</vt:lpstr>
      <vt:lpstr>'Sales and Cost Forecast'!Print_Titles</vt:lpstr>
    </vt:vector>
  </TitlesOfParts>
  <Company>Omnix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 Angunawela</dc:creator>
  <cp:lastModifiedBy>Dawid Gadzinski</cp:lastModifiedBy>
  <cp:lastPrinted>2018-09-04T20:07:20Z</cp:lastPrinted>
  <dcterms:created xsi:type="dcterms:W3CDTF">2008-06-23T10:46:16Z</dcterms:created>
  <dcterms:modified xsi:type="dcterms:W3CDTF">2020-04-17T09:07:18Z</dcterms:modified>
</cp:coreProperties>
</file>