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defaultThemeVersion="124226"/>
  <mc:AlternateContent xmlns:mc="http://schemas.openxmlformats.org/markup-compatibility/2006">
    <mc:Choice Requires="x15">
      <x15ac:absPath xmlns:x15ac="http://schemas.microsoft.com/office/spreadsheetml/2010/11/ac" url="/Users/300media2/Google Drive/1. 300 Media/2. Care Agency Media/1. Internal/2. Work in progress/CARE 24:7 HEALTHCARE/Business Plan/"/>
    </mc:Choice>
  </mc:AlternateContent>
  <xr:revisionPtr revIDLastSave="0" documentId="8_{BE1DBFFD-0B3E-4D42-B107-FD77CE903548}" xr6:coauthVersionLast="45" xr6:coauthVersionMax="45" xr10:uidLastSave="{00000000-0000-0000-0000-000000000000}"/>
  <bookViews>
    <workbookView xWindow="620" yWindow="460" windowWidth="21500" windowHeight="19600" activeTab="2" xr2:uid="{00000000-000D-0000-FFFF-FFFF00000000}"/>
  </bookViews>
  <sheets>
    <sheet name="Sales Forecast" sheetId="31" r:id="rId1"/>
    <sheet name="Cashflow" sheetId="26" r:id="rId2"/>
    <sheet name="Profit and Loss Summary" sheetId="29" r:id="rId3"/>
    <sheet name="Sheet3" sheetId="35" state="hidden" r:id="rId4"/>
    <sheet name="Sheet1" sheetId="36" state="hidden" r:id="rId5"/>
    <sheet name="Sheet2" sheetId="34" state="hidden" r:id="rId6"/>
    <sheet name="Tables" sheetId="33" state="hidden" r:id="rId7"/>
  </sheets>
  <definedNames>
    <definedName name="_xlnm.Print_Area" localSheetId="1">Cashflow!$A$1:$AQ$66</definedName>
    <definedName name="_xlnm.Print_Area" localSheetId="2">'Profit and Loss Summary'!$A$1:$D$5</definedName>
    <definedName name="_xlnm.Print_Area" localSheetId="0">'Sales Forecast'!$A$1:$AT$51</definedName>
    <definedName name="_xlnm.Print_Titles" localSheetId="1">Cashflow!$A:$A</definedName>
    <definedName name="_xlnm.Print_Titles" localSheetId="0">'Sales Forecast'!$A:$A</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F49" i="26" l="1"/>
  <c r="AE49" i="26"/>
  <c r="AB49" i="26"/>
  <c r="AA49" i="26"/>
  <c r="AP49" i="26" s="1"/>
  <c r="Z49" i="26"/>
  <c r="AO49" i="26" s="1"/>
  <c r="Y49" i="26"/>
  <c r="AN49" i="26" s="1"/>
  <c r="X49" i="26"/>
  <c r="AM49" i="26" s="1"/>
  <c r="W49" i="26"/>
  <c r="AL49" i="26" s="1"/>
  <c r="V49" i="26"/>
  <c r="AK49" i="26" s="1"/>
  <c r="U49" i="26"/>
  <c r="AJ49" i="26" s="1"/>
  <c r="T49" i="26"/>
  <c r="AI49" i="26" s="1"/>
  <c r="S49" i="26"/>
  <c r="AH49" i="26" s="1"/>
  <c r="R49" i="26"/>
  <c r="AG49" i="26" s="1"/>
  <c r="Q49" i="26"/>
  <c r="O49" i="26"/>
  <c r="N49" i="26"/>
  <c r="M49" i="26"/>
  <c r="L49" i="26"/>
  <c r="K49" i="26"/>
  <c r="J49" i="26"/>
  <c r="I49" i="26"/>
  <c r="H49" i="26"/>
  <c r="G49" i="26"/>
  <c r="F49" i="26"/>
  <c r="E49" i="26"/>
  <c r="Q41" i="26" l="1"/>
  <c r="AE41" i="26" s="1"/>
  <c r="AC41" i="26"/>
  <c r="R41" i="26" l="1"/>
  <c r="S41" i="26" s="1"/>
  <c r="T41" i="26" s="1"/>
  <c r="U41" i="26" s="1"/>
  <c r="V41" i="26" s="1"/>
  <c r="W41" i="26" s="1"/>
  <c r="X41" i="26" s="1"/>
  <c r="Y41" i="26" s="1"/>
  <c r="Z41" i="26" s="1"/>
  <c r="AA41" i="26" s="1"/>
  <c r="AB41" i="26" s="1"/>
  <c r="Q39" i="26"/>
  <c r="AN40" i="26"/>
  <c r="AP40" i="26"/>
  <c r="AO43" i="26"/>
  <c r="AN44" i="26"/>
  <c r="AP44" i="26"/>
  <c r="AN46" i="26"/>
  <c r="AP46" i="26"/>
  <c r="AO47" i="26"/>
  <c r="AN48" i="26"/>
  <c r="AP48" i="26"/>
  <c r="AF40" i="26"/>
  <c r="AG40" i="26"/>
  <c r="AH40" i="26"/>
  <c r="AI40" i="26"/>
  <c r="AJ40" i="26"/>
  <c r="AG43" i="26"/>
  <c r="AI43" i="26"/>
  <c r="AK43" i="26"/>
  <c r="AM43" i="26"/>
  <c r="AG47" i="26"/>
  <c r="AI47" i="26"/>
  <c r="AK47" i="26"/>
  <c r="AM47" i="26"/>
  <c r="AE40" i="26"/>
  <c r="AE39" i="26"/>
  <c r="O53" i="26"/>
  <c r="AQ56" i="26"/>
  <c r="Q8" i="26"/>
  <c r="E8" i="26"/>
  <c r="F8" i="26"/>
  <c r="G8" i="26"/>
  <c r="H8" i="26"/>
  <c r="I8" i="26"/>
  <c r="J8" i="26"/>
  <c r="K8" i="26"/>
  <c r="L8" i="26"/>
  <c r="M8" i="26"/>
  <c r="N8" i="26"/>
  <c r="D8" i="26"/>
  <c r="AC56" i="26"/>
  <c r="R39" i="26"/>
  <c r="AF39" i="26" s="1"/>
  <c r="S39" i="26"/>
  <c r="T39" i="26"/>
  <c r="AH39" i="26" s="1"/>
  <c r="U39" i="26"/>
  <c r="AI39" i="26" s="1"/>
  <c r="V39" i="26"/>
  <c r="AJ39" i="26" s="1"/>
  <c r="W39" i="26"/>
  <c r="AK39" i="26" s="1"/>
  <c r="X39" i="26"/>
  <c r="AL39" i="26" s="1"/>
  <c r="Y39" i="26"/>
  <c r="AM39" i="26" s="1"/>
  <c r="Z39" i="26"/>
  <c r="AN39" i="26" s="1"/>
  <c r="AA39" i="26"/>
  <c r="AO39" i="26" s="1"/>
  <c r="AB39" i="26"/>
  <c r="AP39" i="26" s="1"/>
  <c r="W40" i="26"/>
  <c r="X40" i="26"/>
  <c r="AL40" i="26" s="1"/>
  <c r="Y40" i="26"/>
  <c r="AM40" i="26" s="1"/>
  <c r="Z40" i="26"/>
  <c r="AA40" i="26"/>
  <c r="AO40" i="26" s="1"/>
  <c r="AB40" i="26"/>
  <c r="R43" i="26"/>
  <c r="AF43" i="26" s="1"/>
  <c r="S43" i="26"/>
  <c r="T43" i="26"/>
  <c r="AH43" i="26" s="1"/>
  <c r="U43" i="26"/>
  <c r="V43" i="26"/>
  <c r="AJ43" i="26" s="1"/>
  <c r="W43" i="26"/>
  <c r="X43" i="26"/>
  <c r="AL43" i="26" s="1"/>
  <c r="Y43" i="26"/>
  <c r="Z43" i="26"/>
  <c r="AN43" i="26" s="1"/>
  <c r="AA43" i="26"/>
  <c r="AB43" i="26"/>
  <c r="AP43" i="26" s="1"/>
  <c r="R44" i="26"/>
  <c r="AF44" i="26" s="1"/>
  <c r="S44" i="26"/>
  <c r="AG44" i="26" s="1"/>
  <c r="T44" i="26"/>
  <c r="AH44" i="26" s="1"/>
  <c r="U44" i="26"/>
  <c r="AI44" i="26" s="1"/>
  <c r="V44" i="26"/>
  <c r="AJ44" i="26" s="1"/>
  <c r="W44" i="26"/>
  <c r="AK44" i="26" s="1"/>
  <c r="X44" i="26"/>
  <c r="AL44" i="26" s="1"/>
  <c r="Y44" i="26"/>
  <c r="AM44" i="26" s="1"/>
  <c r="Z44" i="26"/>
  <c r="AA44" i="26"/>
  <c r="AO44" i="26" s="1"/>
  <c r="AB44" i="26"/>
  <c r="R46" i="26"/>
  <c r="AF46" i="26" s="1"/>
  <c r="S46" i="26"/>
  <c r="AG46" i="26" s="1"/>
  <c r="T46" i="26"/>
  <c r="AH46" i="26" s="1"/>
  <c r="U46" i="26"/>
  <c r="AI46" i="26" s="1"/>
  <c r="V46" i="26"/>
  <c r="AJ46" i="26" s="1"/>
  <c r="W46" i="26"/>
  <c r="AK46" i="26" s="1"/>
  <c r="X46" i="26"/>
  <c r="AL46" i="26" s="1"/>
  <c r="Y46" i="26"/>
  <c r="AM46" i="26" s="1"/>
  <c r="Z46" i="26"/>
  <c r="AA46" i="26"/>
  <c r="AO46" i="26" s="1"/>
  <c r="AB46" i="26"/>
  <c r="R47" i="26"/>
  <c r="AF47" i="26" s="1"/>
  <c r="S47" i="26"/>
  <c r="T47" i="26"/>
  <c r="AH47" i="26" s="1"/>
  <c r="U47" i="26"/>
  <c r="V47" i="26"/>
  <c r="AJ47" i="26" s="1"/>
  <c r="W47" i="26"/>
  <c r="X47" i="26"/>
  <c r="AL47" i="26" s="1"/>
  <c r="Y47" i="26"/>
  <c r="Z47" i="26"/>
  <c r="AN47" i="26" s="1"/>
  <c r="AA47" i="26"/>
  <c r="AB47" i="26"/>
  <c r="AP47" i="26" s="1"/>
  <c r="R48" i="26"/>
  <c r="AF48" i="26" s="1"/>
  <c r="S48" i="26"/>
  <c r="AG48" i="26" s="1"/>
  <c r="T48" i="26"/>
  <c r="AH48" i="26" s="1"/>
  <c r="U48" i="26"/>
  <c r="AI48" i="26" s="1"/>
  <c r="V48" i="26"/>
  <c r="AJ48" i="26" s="1"/>
  <c r="W48" i="26"/>
  <c r="AK48" i="26" s="1"/>
  <c r="X48" i="26"/>
  <c r="AL48" i="26" s="1"/>
  <c r="Y48" i="26"/>
  <c r="AM48" i="26" s="1"/>
  <c r="Z48" i="26"/>
  <c r="AA48" i="26"/>
  <c r="AO48" i="26" s="1"/>
  <c r="AB48" i="26"/>
  <c r="Q48" i="26"/>
  <c r="Q46" i="26"/>
  <c r="AE46" i="26" s="1"/>
  <c r="Q44" i="26"/>
  <c r="AE44" i="26" s="1"/>
  <c r="Q43" i="26"/>
  <c r="AE43" i="26" s="1"/>
  <c r="B59" i="26"/>
  <c r="B50" i="26"/>
  <c r="O11" i="26"/>
  <c r="Q55" i="26"/>
  <c r="Q53" i="26"/>
  <c r="Q47" i="26"/>
  <c r="AE47" i="26" s="1"/>
  <c r="O48" i="26"/>
  <c r="AB55" i="26"/>
  <c r="AA55" i="26"/>
  <c r="AP55" i="26" s="1"/>
  <c r="Z55" i="26"/>
  <c r="AO55" i="26" s="1"/>
  <c r="Y55" i="26"/>
  <c r="AN55" i="26" s="1"/>
  <c r="X55" i="26"/>
  <c r="AM55" i="26" s="1"/>
  <c r="W55" i="26"/>
  <c r="AL55" i="26" s="1"/>
  <c r="V55" i="26"/>
  <c r="AK55" i="26" s="1"/>
  <c r="U55" i="26"/>
  <c r="AJ55" i="26" s="1"/>
  <c r="T55" i="26"/>
  <c r="AI55" i="26" s="1"/>
  <c r="S55" i="26"/>
  <c r="AH55" i="26" s="1"/>
  <c r="R55" i="26"/>
  <c r="AG55" i="26" s="1"/>
  <c r="O55" i="26"/>
  <c r="AB53" i="26"/>
  <c r="AA53" i="26"/>
  <c r="AP53" i="26" s="1"/>
  <c r="Z53" i="26"/>
  <c r="AO53" i="26" s="1"/>
  <c r="Y53" i="26"/>
  <c r="AN53" i="26" s="1"/>
  <c r="X53" i="26"/>
  <c r="AM53" i="26" s="1"/>
  <c r="W53" i="26"/>
  <c r="AL53" i="26" s="1"/>
  <c r="V53" i="26"/>
  <c r="AK53" i="26" s="1"/>
  <c r="U53" i="26"/>
  <c r="AJ53" i="26" s="1"/>
  <c r="T53" i="26"/>
  <c r="AI53" i="26" s="1"/>
  <c r="S53" i="26"/>
  <c r="AH53" i="26" s="1"/>
  <c r="R53" i="26"/>
  <c r="O46" i="26"/>
  <c r="O44" i="26"/>
  <c r="AF55" i="26" l="1"/>
  <c r="AE48" i="26"/>
  <c r="AC48" i="26"/>
  <c r="AC43" i="26"/>
  <c r="AE53" i="26"/>
  <c r="AC53" i="26"/>
  <c r="B61" i="26"/>
  <c r="AG39" i="26"/>
  <c r="AC39" i="26"/>
  <c r="AG53" i="26"/>
  <c r="AF53" i="26"/>
  <c r="AC55" i="26"/>
  <c r="O8" i="26"/>
  <c r="AE55" i="26"/>
  <c r="AQ46" i="26"/>
  <c r="AC40" i="26"/>
  <c r="AK40" i="26"/>
  <c r="AC47" i="26"/>
  <c r="AC44" i="26"/>
  <c r="AQ44" i="26"/>
  <c r="AC46" i="26"/>
  <c r="AQ49" i="26"/>
  <c r="AC49" i="26"/>
  <c r="AQ47" i="26"/>
  <c r="AQ43" i="26"/>
  <c r="AQ48" i="26"/>
  <c r="D57" i="31"/>
  <c r="D54" i="31" s="1"/>
  <c r="C56" i="31"/>
  <c r="C55" i="31"/>
  <c r="C54" i="31"/>
  <c r="C4" i="31" s="1"/>
  <c r="F61" i="31"/>
  <c r="F60" i="31" s="1"/>
  <c r="E60" i="31"/>
  <c r="E59" i="31"/>
  <c r="AQ55" i="26" l="1"/>
  <c r="AQ53" i="26"/>
  <c r="D55" i="31"/>
  <c r="D56" i="31"/>
  <c r="E57" i="31"/>
  <c r="F59" i="31"/>
  <c r="G61" i="31"/>
  <c r="G59" i="31" s="1"/>
  <c r="C41" i="26"/>
  <c r="C45" i="26"/>
  <c r="C6" i="31"/>
  <c r="C17" i="31" s="1"/>
  <c r="C30" i="31"/>
  <c r="D45" i="26" l="1"/>
  <c r="Q45" i="26"/>
  <c r="C42" i="26"/>
  <c r="C50" i="26" s="1"/>
  <c r="F57" i="31"/>
  <c r="E56" i="31"/>
  <c r="E55" i="31"/>
  <c r="E54" i="31"/>
  <c r="H61" i="31"/>
  <c r="G60" i="31"/>
  <c r="D41" i="26"/>
  <c r="AE45" i="26" l="1"/>
  <c r="E45" i="26"/>
  <c r="R45" i="26"/>
  <c r="AF45" i="26" s="1"/>
  <c r="D50" i="26"/>
  <c r="D42" i="26"/>
  <c r="Q42" i="26"/>
  <c r="Q50" i="26"/>
  <c r="E41" i="26"/>
  <c r="F56" i="31"/>
  <c r="F55" i="31"/>
  <c r="F54" i="31"/>
  <c r="G57" i="31"/>
  <c r="I61" i="31"/>
  <c r="H59" i="31"/>
  <c r="H60" i="31"/>
  <c r="AP31" i="26"/>
  <c r="AP30" i="26"/>
  <c r="AO31" i="26"/>
  <c r="AO30" i="26"/>
  <c r="AN31" i="26"/>
  <c r="AN30" i="26"/>
  <c r="AM31" i="26"/>
  <c r="AM30" i="26"/>
  <c r="AL31" i="26"/>
  <c r="AL30" i="26"/>
  <c r="AK31" i="26"/>
  <c r="AK30" i="26"/>
  <c r="AJ31" i="26"/>
  <c r="AJ30" i="26"/>
  <c r="AI31" i="26"/>
  <c r="AI30" i="26"/>
  <c r="AH31" i="26"/>
  <c r="AH30" i="26"/>
  <c r="AG31" i="26"/>
  <c r="AG30" i="26"/>
  <c r="AF31" i="26"/>
  <c r="AF30" i="26"/>
  <c r="AE31" i="26"/>
  <c r="AE30" i="26"/>
  <c r="AB31" i="26"/>
  <c r="AB30" i="26"/>
  <c r="AA31" i="26"/>
  <c r="AA30" i="26"/>
  <c r="Z31" i="26"/>
  <c r="Z30" i="26"/>
  <c r="Y31" i="26"/>
  <c r="Y30" i="26"/>
  <c r="X30" i="26"/>
  <c r="W31" i="26"/>
  <c r="W30" i="26"/>
  <c r="V31" i="26"/>
  <c r="V30" i="26"/>
  <c r="U31" i="26"/>
  <c r="U30" i="26"/>
  <c r="T31" i="26"/>
  <c r="T30" i="26"/>
  <c r="S31" i="26"/>
  <c r="R31" i="26"/>
  <c r="R30" i="26"/>
  <c r="Q30" i="26"/>
  <c r="AQ38" i="26"/>
  <c r="AQ52" i="26" s="1"/>
  <c r="AC38" i="26"/>
  <c r="AC52" i="26" s="1"/>
  <c r="O38" i="26"/>
  <c r="O52" i="26" s="1"/>
  <c r="N31" i="26"/>
  <c r="N30" i="26"/>
  <c r="M31" i="26"/>
  <c r="M30" i="26"/>
  <c r="L31" i="26"/>
  <c r="L30" i="26"/>
  <c r="K31" i="26"/>
  <c r="K30" i="26"/>
  <c r="J31" i="26"/>
  <c r="J30" i="26"/>
  <c r="I31" i="26"/>
  <c r="I30" i="26"/>
  <c r="H31" i="26"/>
  <c r="H30" i="26"/>
  <c r="G31" i="26"/>
  <c r="G30" i="26"/>
  <c r="F31" i="26"/>
  <c r="F30" i="26"/>
  <c r="E31" i="26"/>
  <c r="E30" i="26"/>
  <c r="D31" i="26"/>
  <c r="D30" i="26"/>
  <c r="C31" i="26"/>
  <c r="C30" i="26"/>
  <c r="B28" i="26"/>
  <c r="B29" i="26" s="1"/>
  <c r="B26" i="26"/>
  <c r="B27" i="26" s="1"/>
  <c r="B25" i="26"/>
  <c r="B20" i="26"/>
  <c r="B19" i="26"/>
  <c r="B18" i="26"/>
  <c r="B17" i="26"/>
  <c r="B16" i="26"/>
  <c r="B15" i="26"/>
  <c r="A25" i="26"/>
  <c r="A34" i="26"/>
  <c r="A33" i="26"/>
  <c r="A32" i="26"/>
  <c r="A31" i="26"/>
  <c r="A30" i="26"/>
  <c r="A29" i="26"/>
  <c r="A28" i="26"/>
  <c r="A27" i="26"/>
  <c r="A26" i="26"/>
  <c r="A24" i="26"/>
  <c r="A20" i="26"/>
  <c r="A19" i="26"/>
  <c r="A18" i="26"/>
  <c r="A17" i="26"/>
  <c r="A16" i="26"/>
  <c r="A15" i="26"/>
  <c r="A14" i="26"/>
  <c r="A13" i="26"/>
  <c r="A12" i="26"/>
  <c r="Q34" i="31"/>
  <c r="AF34" i="31" s="1"/>
  <c r="Q33" i="31"/>
  <c r="AF33" i="31" s="1"/>
  <c r="Q32" i="31"/>
  <c r="Q31" i="31"/>
  <c r="Q30" i="31"/>
  <c r="AF30" i="31" s="1"/>
  <c r="Q29" i="31"/>
  <c r="AF29" i="31" s="1"/>
  <c r="Q12" i="31"/>
  <c r="Q11" i="31"/>
  <c r="Q10" i="31"/>
  <c r="Q9" i="31"/>
  <c r="Q8" i="31"/>
  <c r="Q7" i="31"/>
  <c r="Q6" i="31"/>
  <c r="Q5" i="31"/>
  <c r="Q4" i="31"/>
  <c r="H34" i="31"/>
  <c r="H33" i="31"/>
  <c r="H32" i="31"/>
  <c r="H30" i="31"/>
  <c r="H29" i="31"/>
  <c r="H24" i="26" s="1"/>
  <c r="G34" i="31"/>
  <c r="G33" i="31"/>
  <c r="G32" i="31"/>
  <c r="G31" i="31"/>
  <c r="G30" i="31"/>
  <c r="G29" i="31"/>
  <c r="G24" i="26" s="1"/>
  <c r="F34" i="31"/>
  <c r="F33" i="31"/>
  <c r="F32" i="31"/>
  <c r="F31" i="31"/>
  <c r="F30" i="31"/>
  <c r="F29" i="31"/>
  <c r="F24" i="26" s="1"/>
  <c r="E34" i="31"/>
  <c r="E33" i="31"/>
  <c r="E32" i="31"/>
  <c r="E31" i="31"/>
  <c r="E30" i="31"/>
  <c r="E29" i="31"/>
  <c r="E24" i="26" s="1"/>
  <c r="D34" i="31"/>
  <c r="D33" i="31"/>
  <c r="D32" i="31"/>
  <c r="D31" i="31"/>
  <c r="D30" i="31"/>
  <c r="D29" i="31"/>
  <c r="D24" i="26" s="1"/>
  <c r="F12" i="31"/>
  <c r="F11" i="31"/>
  <c r="F10" i="31"/>
  <c r="F9" i="31"/>
  <c r="F8" i="31"/>
  <c r="F7" i="31"/>
  <c r="F6" i="31"/>
  <c r="F14" i="26" s="1"/>
  <c r="F5" i="31"/>
  <c r="F13" i="26" s="1"/>
  <c r="F4" i="31"/>
  <c r="F12" i="26" s="1"/>
  <c r="E12" i="31"/>
  <c r="E11" i="31"/>
  <c r="E10" i="31"/>
  <c r="E9" i="31"/>
  <c r="E8" i="31"/>
  <c r="E7" i="31"/>
  <c r="E6" i="31"/>
  <c r="E14" i="26" s="1"/>
  <c r="E5" i="31"/>
  <c r="E13" i="26" s="1"/>
  <c r="E4" i="31"/>
  <c r="E12" i="26" s="1"/>
  <c r="C11" i="31"/>
  <c r="D12" i="31"/>
  <c r="D11" i="31"/>
  <c r="D10" i="31"/>
  <c r="C10" i="31"/>
  <c r="D9" i="31"/>
  <c r="C9" i="31"/>
  <c r="D8" i="31"/>
  <c r="C7" i="31"/>
  <c r="D7" i="31"/>
  <c r="D6" i="31"/>
  <c r="D14" i="26" s="1"/>
  <c r="C14" i="26"/>
  <c r="C5" i="31"/>
  <c r="C13" i="26" s="1"/>
  <c r="D5" i="31"/>
  <c r="D13" i="26" s="1"/>
  <c r="D4" i="31"/>
  <c r="D12" i="26" s="1"/>
  <c r="C12" i="26"/>
  <c r="B44" i="31"/>
  <c r="B43" i="31"/>
  <c r="C34" i="31"/>
  <c r="C33" i="31"/>
  <c r="C32" i="31"/>
  <c r="C31" i="31"/>
  <c r="C29" i="31"/>
  <c r="C24" i="26" s="1"/>
  <c r="C12" i="31"/>
  <c r="C8" i="31"/>
  <c r="C16" i="26" s="1"/>
  <c r="B23" i="31"/>
  <c r="B22" i="31"/>
  <c r="B21" i="31"/>
  <c r="B20" i="31"/>
  <c r="B19" i="31"/>
  <c r="B18" i="31"/>
  <c r="B42" i="31"/>
  <c r="B41" i="31"/>
  <c r="F45" i="26" l="1"/>
  <c r="S45" i="26"/>
  <c r="E42" i="26"/>
  <c r="R42" i="26"/>
  <c r="AF42" i="26" s="1"/>
  <c r="AE42" i="26"/>
  <c r="AF41" i="26"/>
  <c r="F41" i="26"/>
  <c r="D20" i="26"/>
  <c r="H31" i="31"/>
  <c r="G55" i="31"/>
  <c r="G54" i="31"/>
  <c r="H57" i="31"/>
  <c r="G56" i="31"/>
  <c r="D15" i="26"/>
  <c r="D28" i="26"/>
  <c r="F28" i="26"/>
  <c r="H28" i="26"/>
  <c r="AF9" i="31"/>
  <c r="C28" i="26"/>
  <c r="F19" i="26"/>
  <c r="J61" i="31"/>
  <c r="I60" i="31"/>
  <c r="I59" i="31"/>
  <c r="D17" i="26"/>
  <c r="F17" i="26"/>
  <c r="D25" i="26"/>
  <c r="F25" i="26"/>
  <c r="H25" i="26"/>
  <c r="D27" i="26"/>
  <c r="C29" i="26"/>
  <c r="E15" i="26"/>
  <c r="E19" i="26"/>
  <c r="AF5" i="31"/>
  <c r="D16" i="26"/>
  <c r="E16" i="26"/>
  <c r="E20" i="26"/>
  <c r="C25" i="26"/>
  <c r="C17" i="26"/>
  <c r="E17" i="26"/>
  <c r="F16" i="26"/>
  <c r="F20" i="26"/>
  <c r="E25" i="26"/>
  <c r="G25" i="26"/>
  <c r="C20" i="26"/>
  <c r="C26" i="26"/>
  <c r="E18" i="26"/>
  <c r="C27" i="26"/>
  <c r="C18" i="26"/>
  <c r="F18" i="26"/>
  <c r="D29" i="26"/>
  <c r="F29" i="26"/>
  <c r="H29" i="26"/>
  <c r="E26" i="26"/>
  <c r="G26" i="26"/>
  <c r="D18" i="26"/>
  <c r="F15" i="26"/>
  <c r="D26" i="26"/>
  <c r="E28" i="26"/>
  <c r="F26" i="26"/>
  <c r="G28" i="26"/>
  <c r="H26" i="26"/>
  <c r="D19" i="26"/>
  <c r="G27" i="26"/>
  <c r="E27" i="26"/>
  <c r="AF4" i="31"/>
  <c r="AF8" i="31"/>
  <c r="AF12" i="31"/>
  <c r="AF32" i="31"/>
  <c r="C15" i="26"/>
  <c r="C19" i="26"/>
  <c r="AF7" i="31"/>
  <c r="AF11" i="31"/>
  <c r="AF31" i="31"/>
  <c r="F27" i="26"/>
  <c r="H27" i="26"/>
  <c r="E29" i="26"/>
  <c r="G29" i="26"/>
  <c r="AF6" i="31"/>
  <c r="AF10" i="31"/>
  <c r="AA25" i="33"/>
  <c r="AA24" i="33"/>
  <c r="Z24" i="33"/>
  <c r="Z25" i="33"/>
  <c r="AG45" i="26" l="1"/>
  <c r="G45" i="26"/>
  <c r="T45" i="26"/>
  <c r="AH45" i="26" s="1"/>
  <c r="AG41" i="26"/>
  <c r="F42" i="26"/>
  <c r="S42" i="26"/>
  <c r="AG42" i="26" s="1"/>
  <c r="AE50" i="26"/>
  <c r="R50" i="26"/>
  <c r="E50" i="26"/>
  <c r="G41" i="26"/>
  <c r="G7" i="31"/>
  <c r="G15" i="26" s="1"/>
  <c r="G10" i="31"/>
  <c r="G18" i="26" s="1"/>
  <c r="G4" i="31"/>
  <c r="G12" i="26" s="1"/>
  <c r="G11" i="31"/>
  <c r="G19" i="26" s="1"/>
  <c r="G5" i="31"/>
  <c r="G13" i="26" s="1"/>
  <c r="G8" i="31"/>
  <c r="G16" i="26" s="1"/>
  <c r="G6" i="31"/>
  <c r="G14" i="26" s="1"/>
  <c r="G9" i="31"/>
  <c r="G17" i="26" s="1"/>
  <c r="G12" i="31"/>
  <c r="G20" i="26" s="1"/>
  <c r="H54" i="31"/>
  <c r="I57" i="31"/>
  <c r="H56" i="31"/>
  <c r="H55" i="31"/>
  <c r="I32" i="31"/>
  <c r="I27" i="26" s="1"/>
  <c r="I34" i="31"/>
  <c r="I29" i="26" s="1"/>
  <c r="I30" i="31"/>
  <c r="I25" i="26" s="1"/>
  <c r="I31" i="31"/>
  <c r="I26" i="26" s="1"/>
  <c r="I33" i="31"/>
  <c r="I28" i="26" s="1"/>
  <c r="I29" i="31"/>
  <c r="I24" i="26" s="1"/>
  <c r="J60" i="31"/>
  <c r="K61" i="31"/>
  <c r="J59" i="31"/>
  <c r="C21" i="26"/>
  <c r="AQ30" i="26"/>
  <c r="AQ31" i="26"/>
  <c r="AS35" i="31"/>
  <c r="AS36" i="31"/>
  <c r="X31" i="26"/>
  <c r="Q31" i="26"/>
  <c r="Q45" i="31"/>
  <c r="AF45" i="31" s="1"/>
  <c r="Q46" i="31"/>
  <c r="AF46" i="31" s="1"/>
  <c r="D45" i="31"/>
  <c r="D46" i="31"/>
  <c r="C45" i="31"/>
  <c r="C46" i="31"/>
  <c r="A45" i="31"/>
  <c r="X24" i="33" s="1"/>
  <c r="A46" i="31"/>
  <c r="X25" i="33" s="1"/>
  <c r="H45" i="26" l="1"/>
  <c r="U45" i="26"/>
  <c r="AI45" i="26" s="1"/>
  <c r="S50" i="26"/>
  <c r="G42" i="26"/>
  <c r="T42" i="26"/>
  <c r="T50" i="26" s="1"/>
  <c r="AH41" i="26"/>
  <c r="F50" i="26"/>
  <c r="H41" i="26"/>
  <c r="H10" i="31"/>
  <c r="H18" i="26" s="1"/>
  <c r="H4" i="31"/>
  <c r="H12" i="26" s="1"/>
  <c r="H7" i="31"/>
  <c r="H15" i="26" s="1"/>
  <c r="H5" i="31"/>
  <c r="H13" i="26" s="1"/>
  <c r="H8" i="31"/>
  <c r="H16" i="26" s="1"/>
  <c r="H11" i="31"/>
  <c r="H19" i="26" s="1"/>
  <c r="H6" i="31"/>
  <c r="H14" i="26" s="1"/>
  <c r="H9" i="31"/>
  <c r="H17" i="26" s="1"/>
  <c r="H12" i="31"/>
  <c r="H20" i="26" s="1"/>
  <c r="J57" i="31"/>
  <c r="I56" i="31"/>
  <c r="I55" i="31"/>
  <c r="I54" i="31"/>
  <c r="J34" i="31"/>
  <c r="J29" i="26" s="1"/>
  <c r="J30" i="31"/>
  <c r="J25" i="26" s="1"/>
  <c r="J32" i="31"/>
  <c r="J27" i="26" s="1"/>
  <c r="J33" i="31"/>
  <c r="J28" i="26" s="1"/>
  <c r="J31" i="31"/>
  <c r="J26" i="26" s="1"/>
  <c r="J29" i="31"/>
  <c r="J24" i="26" s="1"/>
  <c r="L61" i="31"/>
  <c r="K59" i="31"/>
  <c r="K60" i="31"/>
  <c r="AH46" i="31"/>
  <c r="AL46" i="31"/>
  <c r="AP46" i="31"/>
  <c r="AG46" i="31"/>
  <c r="AI46" i="31"/>
  <c r="AM46" i="31"/>
  <c r="AQ46" i="31"/>
  <c r="AO46" i="31"/>
  <c r="AJ46" i="31"/>
  <c r="AN46" i="31"/>
  <c r="AR46" i="31"/>
  <c r="AK46" i="31"/>
  <c r="AK45" i="31"/>
  <c r="AO45" i="31"/>
  <c r="AH45" i="31"/>
  <c r="AL45" i="31"/>
  <c r="AP45" i="31"/>
  <c r="AR45" i="31"/>
  <c r="AI45" i="31"/>
  <c r="AM45" i="31"/>
  <c r="AQ45" i="31"/>
  <c r="AJ45" i="31"/>
  <c r="AN45" i="31"/>
  <c r="AG45" i="31"/>
  <c r="E46" i="31"/>
  <c r="K46" i="31"/>
  <c r="L45" i="31"/>
  <c r="H45" i="31"/>
  <c r="Z46" i="31"/>
  <c r="AC45" i="31"/>
  <c r="Y45" i="31"/>
  <c r="U45" i="31"/>
  <c r="F46" i="31"/>
  <c r="K45" i="31"/>
  <c r="G45" i="31"/>
  <c r="AC46" i="31"/>
  <c r="Y46" i="31"/>
  <c r="U46" i="31"/>
  <c r="AB45" i="31"/>
  <c r="X45" i="31"/>
  <c r="T45" i="31"/>
  <c r="S30" i="26"/>
  <c r="R46" i="31"/>
  <c r="V46" i="31"/>
  <c r="N46" i="31"/>
  <c r="M46" i="31"/>
  <c r="I46" i="31"/>
  <c r="N45" i="31"/>
  <c r="J45" i="31"/>
  <c r="F45" i="31"/>
  <c r="AB46" i="31"/>
  <c r="X46" i="31"/>
  <c r="T46" i="31"/>
  <c r="AA45" i="31"/>
  <c r="W45" i="31"/>
  <c r="S45" i="31"/>
  <c r="G46" i="31"/>
  <c r="E45" i="31"/>
  <c r="L46" i="31"/>
  <c r="H46" i="31"/>
  <c r="M45" i="31"/>
  <c r="I45" i="31"/>
  <c r="J46" i="31"/>
  <c r="R45" i="31"/>
  <c r="AA46" i="31"/>
  <c r="W46" i="31"/>
  <c r="S46" i="31"/>
  <c r="Z45" i="31"/>
  <c r="V45" i="31"/>
  <c r="AD36" i="31"/>
  <c r="AD35" i="31"/>
  <c r="O35" i="31"/>
  <c r="O36" i="31"/>
  <c r="C9" i="35"/>
  <c r="D9" i="35" s="1"/>
  <c r="C6" i="35"/>
  <c r="D6" i="35" s="1"/>
  <c r="D11" i="35"/>
  <c r="D5" i="35"/>
  <c r="E5" i="35"/>
  <c r="D7" i="35"/>
  <c r="E7" i="35"/>
  <c r="G7" i="35" s="1"/>
  <c r="I7" i="35" s="1"/>
  <c r="H7" i="35" s="1"/>
  <c r="D8" i="35"/>
  <c r="E8" i="35"/>
  <c r="E9" i="35"/>
  <c r="D10" i="35"/>
  <c r="E10" i="35"/>
  <c r="G10" i="35" s="1"/>
  <c r="I10" i="35" s="1"/>
  <c r="H10" i="35" s="1"/>
  <c r="E11" i="35"/>
  <c r="D4" i="35"/>
  <c r="E4" i="35"/>
  <c r="E3" i="35"/>
  <c r="D3" i="35"/>
  <c r="F10" i="34"/>
  <c r="E10" i="34"/>
  <c r="D10" i="34"/>
  <c r="F9" i="34"/>
  <c r="E9" i="34"/>
  <c r="D9" i="34"/>
  <c r="C8" i="34"/>
  <c r="E8" i="34" s="1"/>
  <c r="C7" i="34"/>
  <c r="F7" i="34" s="1"/>
  <c r="C6" i="34"/>
  <c r="D6" i="34" s="1"/>
  <c r="C5" i="34"/>
  <c r="D5" i="34" s="1"/>
  <c r="F4" i="34"/>
  <c r="E4" i="34"/>
  <c r="D4" i="34"/>
  <c r="F3" i="34"/>
  <c r="E3" i="34"/>
  <c r="D3" i="34"/>
  <c r="G8" i="35" l="1"/>
  <c r="I8" i="35" s="1"/>
  <c r="H8" i="35" s="1"/>
  <c r="G5" i="35"/>
  <c r="I5" i="35" s="1"/>
  <c r="H5" i="35" s="1"/>
  <c r="I45" i="26"/>
  <c r="V45" i="26"/>
  <c r="H42" i="26"/>
  <c r="U42" i="26"/>
  <c r="AI42" i="26" s="1"/>
  <c r="AI41" i="26"/>
  <c r="AH42" i="26"/>
  <c r="G50" i="26"/>
  <c r="I41" i="26"/>
  <c r="I5" i="31"/>
  <c r="I13" i="26" s="1"/>
  <c r="I11" i="31"/>
  <c r="I19" i="26" s="1"/>
  <c r="I8" i="31"/>
  <c r="I16" i="26" s="1"/>
  <c r="I9" i="31"/>
  <c r="I17" i="26" s="1"/>
  <c r="I12" i="31"/>
  <c r="I20" i="26" s="1"/>
  <c r="I6" i="31"/>
  <c r="I14" i="26" s="1"/>
  <c r="J56" i="31"/>
  <c r="J55" i="31"/>
  <c r="J54" i="31"/>
  <c r="K57" i="31"/>
  <c r="I7" i="31"/>
  <c r="I15" i="26" s="1"/>
  <c r="I4" i="31"/>
  <c r="I12" i="26" s="1"/>
  <c r="I10" i="31"/>
  <c r="I18" i="26" s="1"/>
  <c r="K33" i="31"/>
  <c r="K28" i="26" s="1"/>
  <c r="K29" i="31"/>
  <c r="K24" i="26" s="1"/>
  <c r="K31" i="31"/>
  <c r="K26" i="26" s="1"/>
  <c r="M61" i="31"/>
  <c r="L59" i="31"/>
  <c r="L60" i="31"/>
  <c r="K32" i="31"/>
  <c r="K27" i="26" s="1"/>
  <c r="K30" i="31"/>
  <c r="K25" i="26" s="1"/>
  <c r="K34" i="31"/>
  <c r="K29" i="26" s="1"/>
  <c r="F5" i="34"/>
  <c r="G4" i="35"/>
  <c r="I4" i="35" s="1"/>
  <c r="H4" i="35" s="1"/>
  <c r="G9" i="35"/>
  <c r="I9" i="35" s="1"/>
  <c r="H9" i="35" s="1"/>
  <c r="G9" i="34"/>
  <c r="G11" i="35"/>
  <c r="I11" i="35" s="1"/>
  <c r="H11" i="35" s="1"/>
  <c r="G4" i="34"/>
  <c r="G3" i="35"/>
  <c r="I3" i="35" s="1"/>
  <c r="H3" i="35" s="1"/>
  <c r="F8" i="34"/>
  <c r="G3" i="34"/>
  <c r="I3" i="34" s="1"/>
  <c r="H3" i="34" s="1"/>
  <c r="E5" i="34"/>
  <c r="G10" i="34"/>
  <c r="I10" i="34" s="1"/>
  <c r="H10" i="34" s="1"/>
  <c r="AS45" i="31"/>
  <c r="O46" i="31"/>
  <c r="AD46" i="31"/>
  <c r="O45" i="31"/>
  <c r="AD45" i="31"/>
  <c r="AS46" i="31"/>
  <c r="AC31" i="26"/>
  <c r="O30" i="26"/>
  <c r="O31" i="26"/>
  <c r="AC30" i="26"/>
  <c r="E6" i="35"/>
  <c r="G6" i="35" s="1"/>
  <c r="I6" i="35" s="1"/>
  <c r="H6" i="35" s="1"/>
  <c r="I4" i="34"/>
  <c r="H4" i="34" s="1"/>
  <c r="I9" i="34"/>
  <c r="H9" i="34" s="1"/>
  <c r="E6" i="34"/>
  <c r="D7" i="34"/>
  <c r="G7" i="34"/>
  <c r="I7" i="34" s="1"/>
  <c r="H7" i="34" s="1"/>
  <c r="G5" i="34"/>
  <c r="I5" i="34" s="1"/>
  <c r="H5" i="34" s="1"/>
  <c r="F6" i="34"/>
  <c r="E7" i="34"/>
  <c r="D8" i="34"/>
  <c r="AJ45" i="26" l="1"/>
  <c r="J45" i="26"/>
  <c r="W45" i="26"/>
  <c r="AK45" i="26" s="1"/>
  <c r="AJ41" i="26"/>
  <c r="V50" i="26"/>
  <c r="U50" i="26"/>
  <c r="I42" i="26"/>
  <c r="I50" i="26" s="1"/>
  <c r="V42" i="26"/>
  <c r="AJ42" i="26" s="1"/>
  <c r="H50" i="26"/>
  <c r="J41" i="26"/>
  <c r="K55" i="31"/>
  <c r="K54" i="31"/>
  <c r="L57" i="31"/>
  <c r="K56" i="31"/>
  <c r="J4" i="31"/>
  <c r="J12" i="26" s="1"/>
  <c r="J7" i="31"/>
  <c r="J15" i="26" s="1"/>
  <c r="J10" i="31"/>
  <c r="J18" i="26" s="1"/>
  <c r="J12" i="31"/>
  <c r="J20" i="26" s="1"/>
  <c r="J6" i="31"/>
  <c r="J14" i="26" s="1"/>
  <c r="J9" i="31"/>
  <c r="J17" i="26" s="1"/>
  <c r="J8" i="31"/>
  <c r="J16" i="26" s="1"/>
  <c r="J11" i="31"/>
  <c r="J19" i="26" s="1"/>
  <c r="J5" i="31"/>
  <c r="J13" i="26" s="1"/>
  <c r="L34" i="31"/>
  <c r="L29" i="26" s="1"/>
  <c r="L30" i="31"/>
  <c r="L25" i="26" s="1"/>
  <c r="L32" i="31"/>
  <c r="L27" i="26" s="1"/>
  <c r="L29" i="31"/>
  <c r="L24" i="26" s="1"/>
  <c r="L31" i="31"/>
  <c r="L26" i="26" s="1"/>
  <c r="L33" i="31"/>
  <c r="L28" i="26" s="1"/>
  <c r="N61" i="31"/>
  <c r="R61" i="31" s="1"/>
  <c r="M60" i="31"/>
  <c r="M59" i="31"/>
  <c r="G8" i="34"/>
  <c r="I8" i="34" s="1"/>
  <c r="H8" i="34" s="1"/>
  <c r="G6" i="34"/>
  <c r="I6" i="34" s="1"/>
  <c r="H6" i="34" s="1"/>
  <c r="AA12" i="33"/>
  <c r="AA13" i="33"/>
  <c r="AA11" i="33"/>
  <c r="AA9" i="33"/>
  <c r="AA10" i="33"/>
  <c r="AA8" i="33"/>
  <c r="Z12" i="33"/>
  <c r="Z13" i="33"/>
  <c r="Z11" i="33"/>
  <c r="Z10" i="33"/>
  <c r="Z9" i="33"/>
  <c r="Z8" i="33"/>
  <c r="AB19" i="33"/>
  <c r="AC19" i="33" s="1"/>
  <c r="AE19" i="33" s="1"/>
  <c r="AD19" i="33" s="1"/>
  <c r="AB18" i="33"/>
  <c r="AC18" i="33" s="1"/>
  <c r="AE18" i="33" s="1"/>
  <c r="AD18" i="33" s="1"/>
  <c r="AA23" i="33"/>
  <c r="AA22" i="33"/>
  <c r="AB22" i="33" s="1"/>
  <c r="AC22" i="33" s="1"/>
  <c r="AA21" i="33"/>
  <c r="AB21" i="33" s="1"/>
  <c r="AA20" i="33"/>
  <c r="AB20" i="33" s="1"/>
  <c r="AC20" i="33" s="1"/>
  <c r="K45" i="26" l="1"/>
  <c r="X45" i="26"/>
  <c r="J42" i="26"/>
  <c r="W42" i="26"/>
  <c r="AK42" i="26" s="1"/>
  <c r="AK41" i="26"/>
  <c r="J50" i="26"/>
  <c r="K41" i="26"/>
  <c r="R60" i="31"/>
  <c r="R59" i="31"/>
  <c r="S61" i="31"/>
  <c r="K7" i="31"/>
  <c r="K15" i="26" s="1"/>
  <c r="K10" i="31"/>
  <c r="K18" i="26" s="1"/>
  <c r="K4" i="31"/>
  <c r="K12" i="26" s="1"/>
  <c r="K11" i="31"/>
  <c r="K19" i="26" s="1"/>
  <c r="K5" i="31"/>
  <c r="K13" i="26" s="1"/>
  <c r="K8" i="31"/>
  <c r="K16" i="26" s="1"/>
  <c r="K6" i="31"/>
  <c r="K14" i="26" s="1"/>
  <c r="K9" i="31"/>
  <c r="K17" i="26" s="1"/>
  <c r="K12" i="31"/>
  <c r="K20" i="26" s="1"/>
  <c r="L54" i="31"/>
  <c r="M57" i="31"/>
  <c r="L56" i="31"/>
  <c r="L55" i="31"/>
  <c r="M32" i="31"/>
  <c r="M27" i="26" s="1"/>
  <c r="M34" i="31"/>
  <c r="M29" i="26" s="1"/>
  <c r="M30" i="31"/>
  <c r="M25" i="26" s="1"/>
  <c r="N60" i="31"/>
  <c r="N59" i="31"/>
  <c r="O59" i="31" s="1"/>
  <c r="M31" i="31"/>
  <c r="M26" i="26" s="1"/>
  <c r="M33" i="31"/>
  <c r="M28" i="26" s="1"/>
  <c r="M29" i="31"/>
  <c r="M24" i="26" s="1"/>
  <c r="AB23" i="33"/>
  <c r="AC23" i="33" s="1"/>
  <c r="AC21" i="33"/>
  <c r="A7" i="26"/>
  <c r="A6" i="26"/>
  <c r="Z23" i="33"/>
  <c r="Z22" i="33"/>
  <c r="AE22" i="33" s="1"/>
  <c r="AD22" i="33" s="1"/>
  <c r="Z21" i="33"/>
  <c r="AE21" i="33" s="1"/>
  <c r="AD21" i="33" s="1"/>
  <c r="Z20" i="33"/>
  <c r="AE20" i="33" s="1"/>
  <c r="AD20" i="33" s="1"/>
  <c r="A40" i="31"/>
  <c r="A41" i="31"/>
  <c r="X20" i="33" s="1"/>
  <c r="A42" i="31"/>
  <c r="X21" i="33" s="1"/>
  <c r="A43" i="31"/>
  <c r="X22" i="33" s="1"/>
  <c r="A44" i="31"/>
  <c r="X23" i="33" s="1"/>
  <c r="A18" i="31"/>
  <c r="Q19" i="31"/>
  <c r="AF19" i="31" s="1"/>
  <c r="Q18" i="31"/>
  <c r="AF18" i="31" s="1"/>
  <c r="A16" i="31"/>
  <c r="A17" i="31"/>
  <c r="A19" i="31"/>
  <c r="A20" i="31"/>
  <c r="A21" i="31"/>
  <c r="A22" i="31"/>
  <c r="A23" i="31"/>
  <c r="AL45" i="26" l="1"/>
  <c r="L45" i="26"/>
  <c r="Y45" i="26"/>
  <c r="AM45" i="26" s="1"/>
  <c r="W50" i="26"/>
  <c r="K42" i="26"/>
  <c r="K50" i="26" s="1"/>
  <c r="X42" i="26"/>
  <c r="AL42" i="26" s="1"/>
  <c r="AL41" i="26"/>
  <c r="L41" i="26"/>
  <c r="S60" i="31"/>
  <c r="T61" i="31"/>
  <c r="S59" i="31"/>
  <c r="R29" i="31"/>
  <c r="Q24" i="26" s="1"/>
  <c r="R31" i="31"/>
  <c r="Q26" i="26" s="1"/>
  <c r="R33" i="31"/>
  <c r="Q28" i="26" s="1"/>
  <c r="R30" i="31"/>
  <c r="Q25" i="26" s="1"/>
  <c r="R34" i="31"/>
  <c r="Q29" i="26" s="1"/>
  <c r="R32" i="31"/>
  <c r="Q27" i="26" s="1"/>
  <c r="L10" i="31"/>
  <c r="L18" i="26" s="1"/>
  <c r="L4" i="31"/>
  <c r="L12" i="26" s="1"/>
  <c r="L7" i="31"/>
  <c r="L15" i="26" s="1"/>
  <c r="L5" i="31"/>
  <c r="L13" i="26" s="1"/>
  <c r="L8" i="31"/>
  <c r="L16" i="26" s="1"/>
  <c r="L11" i="31"/>
  <c r="L19" i="26" s="1"/>
  <c r="L6" i="31"/>
  <c r="L14" i="26" s="1"/>
  <c r="L9" i="31"/>
  <c r="L17" i="26" s="1"/>
  <c r="L12" i="31"/>
  <c r="L20" i="26" s="1"/>
  <c r="N57" i="31"/>
  <c r="R57" i="31" s="1"/>
  <c r="M56" i="31"/>
  <c r="M55" i="31"/>
  <c r="M54" i="31"/>
  <c r="N32" i="31"/>
  <c r="N27" i="26" s="1"/>
  <c r="O27" i="26" s="1"/>
  <c r="N30" i="31"/>
  <c r="N25" i="26" s="1"/>
  <c r="N34" i="31"/>
  <c r="N29" i="26" s="1"/>
  <c r="O60" i="31"/>
  <c r="O61" i="31" s="1"/>
  <c r="N31" i="31"/>
  <c r="N26" i="26" s="1"/>
  <c r="O26" i="26" s="1"/>
  <c r="N29" i="31"/>
  <c r="N24" i="26" s="1"/>
  <c r="N33" i="31"/>
  <c r="N28" i="26" s="1"/>
  <c r="O28" i="26" s="1"/>
  <c r="AE23" i="33"/>
  <c r="AD23" i="33" s="1"/>
  <c r="Q43" i="31"/>
  <c r="AF43" i="31" s="1"/>
  <c r="E43" i="31"/>
  <c r="K41" i="31"/>
  <c r="F40" i="31"/>
  <c r="J40" i="31"/>
  <c r="G41" i="31"/>
  <c r="E39" i="31"/>
  <c r="N40" i="31"/>
  <c r="C42" i="31"/>
  <c r="I43" i="31"/>
  <c r="L42" i="31"/>
  <c r="D42" i="31"/>
  <c r="M39" i="31"/>
  <c r="I39" i="31"/>
  <c r="C34" i="26"/>
  <c r="F44" i="31"/>
  <c r="F34" i="26"/>
  <c r="L44" i="31"/>
  <c r="H44" i="31"/>
  <c r="H34" i="26"/>
  <c r="O32" i="31"/>
  <c r="C41" i="31"/>
  <c r="L43" i="31"/>
  <c r="H43" i="31"/>
  <c r="D43" i="31"/>
  <c r="K42" i="31"/>
  <c r="G42" i="31"/>
  <c r="J41" i="31"/>
  <c r="F41" i="31"/>
  <c r="M40" i="31"/>
  <c r="I40" i="31"/>
  <c r="E40" i="31"/>
  <c r="L39" i="31"/>
  <c r="H39" i="31"/>
  <c r="D39" i="31"/>
  <c r="Q42" i="31"/>
  <c r="AF42" i="31" s="1"/>
  <c r="C33" i="26"/>
  <c r="C32" i="26"/>
  <c r="I44" i="31"/>
  <c r="I34" i="26"/>
  <c r="M43" i="31"/>
  <c r="E44" i="31"/>
  <c r="K44" i="31"/>
  <c r="K34" i="26"/>
  <c r="G44" i="31"/>
  <c r="C40" i="31"/>
  <c r="K43" i="31"/>
  <c r="G43" i="31"/>
  <c r="J42" i="31"/>
  <c r="F42" i="31"/>
  <c r="M41" i="31"/>
  <c r="I41" i="31"/>
  <c r="E41" i="31"/>
  <c r="L40" i="31"/>
  <c r="H40" i="31"/>
  <c r="D40" i="31"/>
  <c r="K39" i="31"/>
  <c r="G39" i="31"/>
  <c r="C44" i="31"/>
  <c r="Q41" i="31"/>
  <c r="AF41" i="31" s="1"/>
  <c r="M44" i="31"/>
  <c r="M34" i="26"/>
  <c r="O33" i="31"/>
  <c r="H42" i="31"/>
  <c r="D44" i="31"/>
  <c r="N44" i="31"/>
  <c r="J44" i="31"/>
  <c r="C43" i="31"/>
  <c r="J43" i="31"/>
  <c r="F43" i="31"/>
  <c r="M42" i="31"/>
  <c r="I42" i="31"/>
  <c r="E42" i="31"/>
  <c r="L41" i="31"/>
  <c r="H41" i="31"/>
  <c r="D41" i="31"/>
  <c r="K40" i="31"/>
  <c r="G40" i="31"/>
  <c r="N39" i="31"/>
  <c r="J39" i="31"/>
  <c r="F39" i="31"/>
  <c r="Q44" i="31"/>
  <c r="AF44" i="31" s="1"/>
  <c r="C15" i="31"/>
  <c r="Q22" i="31"/>
  <c r="AF22" i="31" s="1"/>
  <c r="I16" i="31"/>
  <c r="C16" i="31"/>
  <c r="E16" i="31"/>
  <c r="Q23" i="31"/>
  <c r="AF23" i="31" s="1"/>
  <c r="Q17" i="31"/>
  <c r="J21" i="31"/>
  <c r="Q20" i="31"/>
  <c r="AF20" i="31" s="1"/>
  <c r="Q16" i="31"/>
  <c r="M45" i="26" l="1"/>
  <c r="Z45" i="26"/>
  <c r="AN45" i="26" s="1"/>
  <c r="AM41" i="26"/>
  <c r="L42" i="26"/>
  <c r="Y42" i="26"/>
  <c r="AM42" i="26" s="1"/>
  <c r="X50" i="26"/>
  <c r="M41" i="26"/>
  <c r="N41" i="31"/>
  <c r="N43" i="31"/>
  <c r="O43" i="31" s="1"/>
  <c r="N42" i="31"/>
  <c r="N48" i="31" s="1"/>
  <c r="N7" i="26" s="1"/>
  <c r="S29" i="31"/>
  <c r="R24" i="26" s="1"/>
  <c r="S31" i="31"/>
  <c r="R26" i="26" s="1"/>
  <c r="S33" i="31"/>
  <c r="R28" i="26" s="1"/>
  <c r="T60" i="31"/>
  <c r="T59" i="31"/>
  <c r="U61" i="31"/>
  <c r="O31" i="31"/>
  <c r="R55" i="31"/>
  <c r="S57" i="31"/>
  <c r="R54" i="31"/>
  <c r="R56" i="31"/>
  <c r="S30" i="31"/>
  <c r="R25" i="26" s="1"/>
  <c r="S34" i="31"/>
  <c r="R29" i="26" s="1"/>
  <c r="S32" i="31"/>
  <c r="R27" i="26" s="1"/>
  <c r="M5" i="31"/>
  <c r="M13" i="26" s="1"/>
  <c r="M8" i="31"/>
  <c r="M16" i="26" s="1"/>
  <c r="M11" i="31"/>
  <c r="M19" i="26" s="1"/>
  <c r="M4" i="31"/>
  <c r="M12" i="26" s="1"/>
  <c r="M10" i="31"/>
  <c r="M18" i="26" s="1"/>
  <c r="M7" i="31"/>
  <c r="M15" i="26" s="1"/>
  <c r="L15" i="31"/>
  <c r="M12" i="31"/>
  <c r="M20" i="26" s="1"/>
  <c r="M9" i="31"/>
  <c r="M17" i="26" s="1"/>
  <c r="M6" i="31"/>
  <c r="M14" i="26" s="1"/>
  <c r="N56" i="31"/>
  <c r="N55" i="31"/>
  <c r="N54" i="31"/>
  <c r="O34" i="31"/>
  <c r="G18" i="31"/>
  <c r="E48" i="31"/>
  <c r="E7" i="26" s="1"/>
  <c r="G48" i="31"/>
  <c r="G7" i="26" s="1"/>
  <c r="D48" i="31"/>
  <c r="D7" i="26" s="1"/>
  <c r="L32" i="26"/>
  <c r="L33" i="26"/>
  <c r="E15" i="31"/>
  <c r="O29" i="26"/>
  <c r="K48" i="31"/>
  <c r="K7" i="26" s="1"/>
  <c r="G32" i="26"/>
  <c r="G33" i="26"/>
  <c r="H48" i="31"/>
  <c r="H7" i="26" s="1"/>
  <c r="L34" i="26"/>
  <c r="J32" i="26"/>
  <c r="J33" i="26"/>
  <c r="R44" i="31"/>
  <c r="J17" i="31"/>
  <c r="D18" i="31"/>
  <c r="F16" i="31"/>
  <c r="F48" i="31"/>
  <c r="F7" i="26" s="1"/>
  <c r="J34" i="26"/>
  <c r="N32" i="26"/>
  <c r="N33" i="26"/>
  <c r="L48" i="31"/>
  <c r="L7" i="26" s="1"/>
  <c r="O41" i="31"/>
  <c r="H32" i="26"/>
  <c r="H33" i="26"/>
  <c r="I48" i="31"/>
  <c r="I7" i="26" s="1"/>
  <c r="G17" i="31"/>
  <c r="J48" i="31"/>
  <c r="J7" i="26" s="1"/>
  <c r="N34" i="26"/>
  <c r="M32" i="26"/>
  <c r="M33" i="26"/>
  <c r="O44" i="31"/>
  <c r="G34" i="26"/>
  <c r="K32" i="26"/>
  <c r="K33" i="26"/>
  <c r="I32" i="26"/>
  <c r="I33" i="26"/>
  <c r="F33" i="26"/>
  <c r="F32" i="26"/>
  <c r="M48" i="31"/>
  <c r="M7" i="26" s="1"/>
  <c r="H15" i="31"/>
  <c r="F17" i="31"/>
  <c r="K18" i="31"/>
  <c r="G22" i="31"/>
  <c r="K22" i="31"/>
  <c r="F20" i="31"/>
  <c r="D22" i="31"/>
  <c r="F21" i="31"/>
  <c r="D15" i="31"/>
  <c r="Q21" i="31"/>
  <c r="AF21" i="31" s="1"/>
  <c r="G21" i="31"/>
  <c r="S43" i="31"/>
  <c r="H18" i="31"/>
  <c r="K16" i="31"/>
  <c r="E22" i="31"/>
  <c r="L16" i="31"/>
  <c r="M21" i="31"/>
  <c r="L23" i="31"/>
  <c r="F19" i="31"/>
  <c r="E19" i="31"/>
  <c r="J23" i="31"/>
  <c r="I23" i="31"/>
  <c r="R41" i="31"/>
  <c r="J16" i="31"/>
  <c r="L18" i="31"/>
  <c r="H22" i="31"/>
  <c r="J15" i="31"/>
  <c r="D17" i="31"/>
  <c r="I18" i="31"/>
  <c r="D21" i="31"/>
  <c r="I22" i="31"/>
  <c r="K15" i="31"/>
  <c r="E17" i="31"/>
  <c r="J18" i="31"/>
  <c r="L20" i="31"/>
  <c r="F22" i="31"/>
  <c r="E20" i="31"/>
  <c r="D23" i="31"/>
  <c r="C19" i="31"/>
  <c r="K23" i="31"/>
  <c r="F23" i="31"/>
  <c r="E23" i="31"/>
  <c r="S41" i="31"/>
  <c r="S42" i="31"/>
  <c r="K21" i="31"/>
  <c r="E18" i="31"/>
  <c r="F18" i="31"/>
  <c r="C22" i="31"/>
  <c r="C23" i="31"/>
  <c r="J20" i="31"/>
  <c r="L22" i="31"/>
  <c r="H17" i="31"/>
  <c r="H21" i="31"/>
  <c r="M22" i="31"/>
  <c r="C21" i="31"/>
  <c r="D16" i="31"/>
  <c r="I17" i="31"/>
  <c r="E21" i="31"/>
  <c r="J22" i="31"/>
  <c r="D19" i="31"/>
  <c r="H19" i="31"/>
  <c r="G23" i="31"/>
  <c r="M15" i="31"/>
  <c r="F15" i="31"/>
  <c r="K20" i="31"/>
  <c r="G15" i="31"/>
  <c r="H20" i="31"/>
  <c r="C18" i="31"/>
  <c r="G19" i="31"/>
  <c r="R43" i="31"/>
  <c r="R42" i="31"/>
  <c r="I15" i="31"/>
  <c r="K17" i="31"/>
  <c r="C20" i="31"/>
  <c r="G16" i="31"/>
  <c r="L17" i="31"/>
  <c r="G20" i="31"/>
  <c r="L21" i="31"/>
  <c r="H16" i="31"/>
  <c r="D20" i="31"/>
  <c r="I21" i="31"/>
  <c r="L19" i="31"/>
  <c r="I20" i="31"/>
  <c r="H23" i="31"/>
  <c r="K19" i="31"/>
  <c r="J19" i="31"/>
  <c r="I19" i="31"/>
  <c r="S44" i="31" l="1"/>
  <c r="N45" i="26"/>
  <c r="AB45" i="26" s="1"/>
  <c r="AA45" i="26"/>
  <c r="AO45" i="26" s="1"/>
  <c r="M42" i="26"/>
  <c r="Z42" i="26"/>
  <c r="AN42" i="26" s="1"/>
  <c r="L50" i="26"/>
  <c r="Y50" i="26"/>
  <c r="M50" i="26"/>
  <c r="AN41" i="26"/>
  <c r="N41" i="26"/>
  <c r="M16" i="31"/>
  <c r="O42" i="31"/>
  <c r="R11" i="31"/>
  <c r="R8" i="31"/>
  <c r="Q16" i="26" s="1"/>
  <c r="R5" i="31"/>
  <c r="Q13" i="26" s="1"/>
  <c r="T34" i="31"/>
  <c r="T30" i="31"/>
  <c r="T32" i="31"/>
  <c r="R6" i="31"/>
  <c r="Q14" i="26" s="1"/>
  <c r="R12" i="31"/>
  <c r="Q20" i="26" s="1"/>
  <c r="R9" i="31"/>
  <c r="Q17" i="26" s="1"/>
  <c r="M17" i="31"/>
  <c r="R4" i="31"/>
  <c r="Q12" i="26" s="1"/>
  <c r="R10" i="31"/>
  <c r="Q18" i="26" s="1"/>
  <c r="R7" i="31"/>
  <c r="U60" i="31"/>
  <c r="U59" i="31"/>
  <c r="V61" i="31"/>
  <c r="M19" i="31"/>
  <c r="M18" i="31"/>
  <c r="M20" i="31"/>
  <c r="S56" i="31"/>
  <c r="S55" i="31"/>
  <c r="S54" i="31"/>
  <c r="T57" i="31"/>
  <c r="T29" i="31"/>
  <c r="S24" i="26" s="1"/>
  <c r="T31" i="31"/>
  <c r="T33" i="31"/>
  <c r="N8" i="31"/>
  <c r="N11" i="31"/>
  <c r="N5" i="31"/>
  <c r="O55" i="31"/>
  <c r="N12" i="31"/>
  <c r="N6" i="31"/>
  <c r="N9" i="31"/>
  <c r="O56" i="31"/>
  <c r="O12" i="31"/>
  <c r="M23" i="31"/>
  <c r="N4" i="31"/>
  <c r="N7" i="31"/>
  <c r="N10" i="31"/>
  <c r="O54" i="31"/>
  <c r="H24" i="31"/>
  <c r="H6" i="26" s="1"/>
  <c r="H9" i="26" s="1"/>
  <c r="H35" i="26" s="1"/>
  <c r="D24" i="31"/>
  <c r="D6" i="26" s="1"/>
  <c r="D9" i="26" s="1"/>
  <c r="D35" i="26" s="1"/>
  <c r="L24" i="31"/>
  <c r="L6" i="26" s="1"/>
  <c r="L9" i="26" s="1"/>
  <c r="L35" i="26" s="1"/>
  <c r="F24" i="31"/>
  <c r="F6" i="26" s="1"/>
  <c r="F9" i="26" s="1"/>
  <c r="F35" i="26" s="1"/>
  <c r="G24" i="31"/>
  <c r="G6" i="26" s="1"/>
  <c r="G9" i="26" s="1"/>
  <c r="G35" i="26" s="1"/>
  <c r="I24" i="31"/>
  <c r="I6" i="26" s="1"/>
  <c r="I9" i="26" s="1"/>
  <c r="I35" i="26" s="1"/>
  <c r="C22" i="26"/>
  <c r="E22" i="26"/>
  <c r="E21" i="26"/>
  <c r="K21" i="26"/>
  <c r="K22" i="26"/>
  <c r="D21" i="26"/>
  <c r="D22" i="26"/>
  <c r="J24" i="31"/>
  <c r="J6" i="26" s="1"/>
  <c r="J9" i="26" s="1"/>
  <c r="J35" i="26" s="1"/>
  <c r="L22" i="26"/>
  <c r="L21" i="26"/>
  <c r="R20" i="31"/>
  <c r="K23" i="26"/>
  <c r="F23" i="26"/>
  <c r="R19" i="31"/>
  <c r="C23" i="26"/>
  <c r="K24" i="31"/>
  <c r="K6" i="26" s="1"/>
  <c r="K9" i="26" s="1"/>
  <c r="K35" i="26" s="1"/>
  <c r="J23" i="26"/>
  <c r="I21" i="26"/>
  <c r="I22" i="26"/>
  <c r="H23" i="26"/>
  <c r="G23" i="26"/>
  <c r="I23" i="26"/>
  <c r="F22" i="26"/>
  <c r="F21" i="26"/>
  <c r="E24" i="31"/>
  <c r="E6" i="26" s="1"/>
  <c r="E9" i="26" s="1"/>
  <c r="E35" i="26" s="1"/>
  <c r="L23" i="26"/>
  <c r="M22" i="26"/>
  <c r="M21" i="26"/>
  <c r="H21" i="26"/>
  <c r="H22" i="26"/>
  <c r="C24" i="31"/>
  <c r="C6" i="26" s="1"/>
  <c r="M23" i="26"/>
  <c r="G22" i="26"/>
  <c r="G21" i="26"/>
  <c r="D23" i="26"/>
  <c r="E23" i="26"/>
  <c r="J22" i="26"/>
  <c r="J21" i="26"/>
  <c r="AO8" i="33"/>
  <c r="J36" i="26" l="1"/>
  <c r="I36" i="26"/>
  <c r="G36" i="26"/>
  <c r="Z50" i="26"/>
  <c r="AP45" i="26"/>
  <c r="AQ45" i="26" s="1"/>
  <c r="AC45" i="26"/>
  <c r="K36" i="26"/>
  <c r="H36" i="26"/>
  <c r="F36" i="26"/>
  <c r="L36" i="26"/>
  <c r="AO41" i="26"/>
  <c r="N42" i="26"/>
  <c r="AB42" i="26" s="1"/>
  <c r="AA42" i="26"/>
  <c r="AO42" i="26" s="1"/>
  <c r="M24" i="31"/>
  <c r="M6" i="26" s="1"/>
  <c r="M9" i="26" s="1"/>
  <c r="M35" i="26" s="1"/>
  <c r="M36" i="26" s="1"/>
  <c r="R21" i="31"/>
  <c r="R17" i="31"/>
  <c r="R16" i="31"/>
  <c r="R23" i="31"/>
  <c r="S12" i="31"/>
  <c r="S6" i="31"/>
  <c r="S9" i="31"/>
  <c r="V60" i="31"/>
  <c r="W61" i="31"/>
  <c r="V59" i="31"/>
  <c r="S29" i="26"/>
  <c r="T44" i="31"/>
  <c r="T56" i="31"/>
  <c r="T55" i="31"/>
  <c r="T54" i="31"/>
  <c r="U57" i="31"/>
  <c r="U29" i="31"/>
  <c r="T24" i="26" s="1"/>
  <c r="U33" i="31"/>
  <c r="U31" i="31"/>
  <c r="O57" i="31"/>
  <c r="S28" i="26"/>
  <c r="T43" i="31"/>
  <c r="S7" i="31"/>
  <c r="S10" i="31"/>
  <c r="S4" i="31"/>
  <c r="R12" i="26" s="1"/>
  <c r="U32" i="31"/>
  <c r="U34" i="31"/>
  <c r="U30" i="31"/>
  <c r="T25" i="26" s="1"/>
  <c r="S27" i="26"/>
  <c r="T42" i="31"/>
  <c r="S26" i="26"/>
  <c r="T41" i="31"/>
  <c r="S8" i="31"/>
  <c r="S11" i="31"/>
  <c r="S5" i="31"/>
  <c r="Q15" i="26"/>
  <c r="R18" i="31"/>
  <c r="S25" i="26"/>
  <c r="Q19" i="26"/>
  <c r="R22" i="31"/>
  <c r="N15" i="26"/>
  <c r="N18" i="31"/>
  <c r="O18" i="31" s="1"/>
  <c r="O7" i="31"/>
  <c r="N12" i="26"/>
  <c r="N15" i="31"/>
  <c r="N17" i="26"/>
  <c r="O17" i="26" s="1"/>
  <c r="N20" i="31"/>
  <c r="O20" i="31" s="1"/>
  <c r="O9" i="31"/>
  <c r="N13" i="26"/>
  <c r="N16" i="31"/>
  <c r="O16" i="31" s="1"/>
  <c r="O5" i="31"/>
  <c r="N14" i="26"/>
  <c r="O14" i="26" s="1"/>
  <c r="N17" i="31"/>
  <c r="O17" i="31" s="1"/>
  <c r="O6" i="31"/>
  <c r="N19" i="26"/>
  <c r="O19" i="26" s="1"/>
  <c r="N22" i="31"/>
  <c r="O22" i="31" s="1"/>
  <c r="O11" i="31"/>
  <c r="N18" i="26"/>
  <c r="O18" i="26" s="1"/>
  <c r="N21" i="31"/>
  <c r="O21" i="31" s="1"/>
  <c r="O10" i="31"/>
  <c r="N20" i="26"/>
  <c r="N23" i="31"/>
  <c r="O23" i="31" s="1"/>
  <c r="N16" i="26"/>
  <c r="O16" i="26" s="1"/>
  <c r="O8" i="31"/>
  <c r="N19" i="31"/>
  <c r="O19" i="31" s="1"/>
  <c r="Q2" i="31"/>
  <c r="AF2" i="31" s="1"/>
  <c r="N50" i="26" l="1"/>
  <c r="AB50" i="26"/>
  <c r="AP41" i="26"/>
  <c r="AQ41" i="26" s="1"/>
  <c r="AP42" i="26"/>
  <c r="AQ42" i="26" s="1"/>
  <c r="AC42" i="26"/>
  <c r="AC50" i="26" s="1"/>
  <c r="AA50" i="26"/>
  <c r="O15" i="26"/>
  <c r="R13" i="26"/>
  <c r="S16" i="31"/>
  <c r="T26" i="26"/>
  <c r="U41" i="31"/>
  <c r="T7" i="31"/>
  <c r="T10" i="31"/>
  <c r="T4" i="31"/>
  <c r="S12" i="26" s="1"/>
  <c r="V32" i="31"/>
  <c r="V30" i="31"/>
  <c r="V34" i="31"/>
  <c r="R18" i="26"/>
  <c r="S21" i="31"/>
  <c r="T28" i="26"/>
  <c r="U43" i="31"/>
  <c r="T8" i="31"/>
  <c r="T5" i="31"/>
  <c r="T11" i="31"/>
  <c r="R17" i="26"/>
  <c r="S20" i="31"/>
  <c r="R19" i="26"/>
  <c r="S22" i="31"/>
  <c r="R16" i="26"/>
  <c r="S19" i="31"/>
  <c r="T29" i="26"/>
  <c r="U44" i="31"/>
  <c r="R15" i="26"/>
  <c r="S18" i="31"/>
  <c r="T6" i="31"/>
  <c r="T12" i="31"/>
  <c r="T9" i="31"/>
  <c r="V29" i="31"/>
  <c r="U24" i="26" s="1"/>
  <c r="V33" i="31"/>
  <c r="V31" i="31"/>
  <c r="R14" i="26"/>
  <c r="S17" i="31"/>
  <c r="T27" i="26"/>
  <c r="U42" i="31"/>
  <c r="V57" i="31"/>
  <c r="U54" i="31"/>
  <c r="U56" i="31"/>
  <c r="U55" i="31"/>
  <c r="W59" i="31"/>
  <c r="W60" i="31"/>
  <c r="X61" i="31"/>
  <c r="R20" i="26"/>
  <c r="S23" i="31"/>
  <c r="O12" i="26"/>
  <c r="O20" i="26"/>
  <c r="N21" i="26"/>
  <c r="O21" i="26" s="1"/>
  <c r="N22" i="26"/>
  <c r="O22" i="26" s="1"/>
  <c r="O13" i="26"/>
  <c r="N23" i="26"/>
  <c r="N24" i="31"/>
  <c r="N6" i="26" s="1"/>
  <c r="N9" i="26" s="1"/>
  <c r="N35" i="26" s="1"/>
  <c r="O15" i="31"/>
  <c r="O24" i="31" s="1"/>
  <c r="AU8" i="33"/>
  <c r="AT8" i="33"/>
  <c r="AU7" i="33"/>
  <c r="AT7" i="33"/>
  <c r="AU6" i="33"/>
  <c r="AT6" i="33"/>
  <c r="AN8" i="33"/>
  <c r="AN7" i="33"/>
  <c r="AO7" i="33"/>
  <c r="AO6" i="33"/>
  <c r="AN6" i="33"/>
  <c r="N36" i="26" l="1"/>
  <c r="S20" i="26"/>
  <c r="T23" i="31"/>
  <c r="W33" i="31"/>
  <c r="W31" i="31"/>
  <c r="W29" i="31"/>
  <c r="V24" i="26" s="1"/>
  <c r="V54" i="31"/>
  <c r="V56" i="31"/>
  <c r="V55" i="31"/>
  <c r="W57" i="31"/>
  <c r="U27" i="26"/>
  <c r="V42" i="31"/>
  <c r="X60" i="31"/>
  <c r="Y61" i="31"/>
  <c r="X59" i="31"/>
  <c r="U8" i="31"/>
  <c r="U5" i="31"/>
  <c r="U11" i="31"/>
  <c r="S19" i="26"/>
  <c r="T22" i="31"/>
  <c r="U7" i="31"/>
  <c r="U10" i="31"/>
  <c r="U4" i="31"/>
  <c r="T12" i="26" s="1"/>
  <c r="U28" i="26"/>
  <c r="V43" i="31"/>
  <c r="S16" i="26"/>
  <c r="T19" i="31"/>
  <c r="U25" i="26"/>
  <c r="S18" i="26"/>
  <c r="T21" i="31"/>
  <c r="S14" i="26"/>
  <c r="T17" i="31"/>
  <c r="S15" i="26"/>
  <c r="T18" i="31"/>
  <c r="W34" i="31"/>
  <c r="W32" i="31"/>
  <c r="W30" i="31"/>
  <c r="V25" i="26" s="1"/>
  <c r="U6" i="31"/>
  <c r="U9" i="31"/>
  <c r="U12" i="31"/>
  <c r="U26" i="26"/>
  <c r="V41" i="31"/>
  <c r="S17" i="26"/>
  <c r="T20" i="31"/>
  <c r="S13" i="26"/>
  <c r="T16" i="31"/>
  <c r="U29" i="26"/>
  <c r="V44" i="31"/>
  <c r="S11" i="33"/>
  <c r="R8" i="33"/>
  <c r="S8" i="33"/>
  <c r="R9" i="33"/>
  <c r="S9" i="33"/>
  <c r="S58" i="26"/>
  <c r="T58" i="26"/>
  <c r="AH58" i="26" s="1"/>
  <c r="U58" i="26"/>
  <c r="AI58" i="26" s="1"/>
  <c r="V58" i="26"/>
  <c r="AJ58" i="26" s="1"/>
  <c r="W58" i="26"/>
  <c r="AK58" i="26" s="1"/>
  <c r="X58" i="26"/>
  <c r="AL58" i="26" s="1"/>
  <c r="Y58" i="26"/>
  <c r="AM58" i="26" s="1"/>
  <c r="Z58" i="26"/>
  <c r="AN58" i="26" s="1"/>
  <c r="AA58" i="26"/>
  <c r="AO58" i="26" s="1"/>
  <c r="AB58" i="26"/>
  <c r="AP58" i="26" s="1"/>
  <c r="O58" i="26"/>
  <c r="Q40" i="31"/>
  <c r="Q39" i="31"/>
  <c r="A39" i="31"/>
  <c r="AG58" i="26" l="1"/>
  <c r="Q58" i="26"/>
  <c r="V29" i="26"/>
  <c r="W44" i="31"/>
  <c r="Y59" i="31"/>
  <c r="Y60" i="31"/>
  <c r="Z61" i="31"/>
  <c r="V26" i="26"/>
  <c r="W41" i="31"/>
  <c r="T18" i="26"/>
  <c r="U21" i="31"/>
  <c r="X30" i="31"/>
  <c r="W25" i="26" s="1"/>
  <c r="X34" i="31"/>
  <c r="X32" i="31"/>
  <c r="V28" i="26"/>
  <c r="W43" i="31"/>
  <c r="T19" i="26"/>
  <c r="U22" i="31"/>
  <c r="V4" i="31"/>
  <c r="U12" i="26" s="1"/>
  <c r="V7" i="31"/>
  <c r="V10" i="31"/>
  <c r="T13" i="26"/>
  <c r="U16" i="31"/>
  <c r="T15" i="26"/>
  <c r="U18" i="31"/>
  <c r="T16" i="26"/>
  <c r="U19" i="31"/>
  <c r="V8" i="31"/>
  <c r="V11" i="31"/>
  <c r="V5" i="31"/>
  <c r="T17" i="26"/>
  <c r="U20" i="31"/>
  <c r="T14" i="26"/>
  <c r="U17" i="31"/>
  <c r="W56" i="31"/>
  <c r="W55" i="31"/>
  <c r="X57" i="31"/>
  <c r="W54" i="31"/>
  <c r="T20" i="26"/>
  <c r="U23" i="31"/>
  <c r="V27" i="26"/>
  <c r="W42" i="31"/>
  <c r="X31" i="31"/>
  <c r="X29" i="31"/>
  <c r="W24" i="26" s="1"/>
  <c r="X33" i="31"/>
  <c r="V12" i="31"/>
  <c r="V9" i="31"/>
  <c r="V6" i="31"/>
  <c r="AF40" i="31"/>
  <c r="V40" i="31"/>
  <c r="U40" i="31"/>
  <c r="S40" i="31"/>
  <c r="W40" i="31"/>
  <c r="T40" i="31"/>
  <c r="R40" i="31"/>
  <c r="AF39" i="31"/>
  <c r="T39" i="31"/>
  <c r="U39" i="31"/>
  <c r="S39" i="31"/>
  <c r="O29" i="31"/>
  <c r="O30" i="31"/>
  <c r="C39" i="31"/>
  <c r="C48" i="31" s="1"/>
  <c r="C7" i="26" s="1"/>
  <c r="C9" i="26" s="1"/>
  <c r="R58" i="26" l="1"/>
  <c r="AE58" i="26"/>
  <c r="X40" i="31"/>
  <c r="X39" i="31"/>
  <c r="W26" i="26"/>
  <c r="X41" i="31"/>
  <c r="W27" i="26"/>
  <c r="X42" i="31"/>
  <c r="Y32" i="31"/>
  <c r="Y30" i="31"/>
  <c r="Y34" i="31"/>
  <c r="X54" i="31"/>
  <c r="X56" i="31"/>
  <c r="X55" i="31"/>
  <c r="Y57" i="31"/>
  <c r="Y29" i="31"/>
  <c r="Y31" i="31"/>
  <c r="Y33" i="31"/>
  <c r="U17" i="26"/>
  <c r="V20" i="31"/>
  <c r="W4" i="31"/>
  <c r="V12" i="26" s="1"/>
  <c r="W10" i="31"/>
  <c r="W7" i="31"/>
  <c r="U18" i="26"/>
  <c r="V21" i="31"/>
  <c r="U13" i="26"/>
  <c r="V16" i="31"/>
  <c r="W29" i="26"/>
  <c r="X44" i="31"/>
  <c r="U19" i="26"/>
  <c r="V22" i="31"/>
  <c r="U20" i="26"/>
  <c r="V23" i="31"/>
  <c r="U15" i="26"/>
  <c r="V18" i="31"/>
  <c r="W28" i="26"/>
  <c r="X43" i="31"/>
  <c r="W5" i="31"/>
  <c r="W11" i="31"/>
  <c r="W8" i="31"/>
  <c r="U14" i="26"/>
  <c r="V17" i="31"/>
  <c r="W9" i="31"/>
  <c r="W12" i="31"/>
  <c r="W6" i="31"/>
  <c r="U16" i="26"/>
  <c r="V19" i="31"/>
  <c r="Z60" i="31"/>
  <c r="AA61" i="31"/>
  <c r="Z59" i="31"/>
  <c r="W39" i="31"/>
  <c r="W48" i="31" s="1"/>
  <c r="V7" i="26" s="1"/>
  <c r="R39" i="31"/>
  <c r="R48" i="31" s="1"/>
  <c r="Q7" i="26" s="1"/>
  <c r="Q34" i="26"/>
  <c r="Q32" i="26"/>
  <c r="Q33" i="26"/>
  <c r="U34" i="26"/>
  <c r="U32" i="26"/>
  <c r="U33" i="26"/>
  <c r="V39" i="31"/>
  <c r="V48" i="31" s="1"/>
  <c r="U7" i="26" s="1"/>
  <c r="T48" i="31"/>
  <c r="S7" i="26" s="1"/>
  <c r="S34" i="26"/>
  <c r="S33" i="26"/>
  <c r="S32" i="26"/>
  <c r="V33" i="26"/>
  <c r="V34" i="26"/>
  <c r="V32" i="26"/>
  <c r="U48" i="31"/>
  <c r="T7" i="26" s="1"/>
  <c r="S48" i="31"/>
  <c r="R7" i="26" s="1"/>
  <c r="T33" i="26"/>
  <c r="T34" i="26"/>
  <c r="T32" i="26"/>
  <c r="R34" i="26"/>
  <c r="R32" i="26"/>
  <c r="R33" i="26"/>
  <c r="O25" i="26"/>
  <c r="O39" i="31"/>
  <c r="O40" i="31"/>
  <c r="H6" i="33"/>
  <c r="AF17" i="31"/>
  <c r="W34" i="26" l="1"/>
  <c r="AF58" i="26"/>
  <c r="AQ58" i="26" s="1"/>
  <c r="AC58" i="26"/>
  <c r="O48" i="31"/>
  <c r="X48" i="31"/>
  <c r="W7" i="26" s="1"/>
  <c r="V16" i="26"/>
  <c r="W19" i="31"/>
  <c r="X24" i="26"/>
  <c r="Y39" i="31"/>
  <c r="X4" i="31"/>
  <c r="W12" i="26" s="1"/>
  <c r="X7" i="31"/>
  <c r="X10" i="31"/>
  <c r="Z31" i="31"/>
  <c r="Z33" i="31"/>
  <c r="Z29" i="31"/>
  <c r="V14" i="26"/>
  <c r="W17" i="31"/>
  <c r="V19" i="26"/>
  <c r="W22" i="31"/>
  <c r="V15" i="26"/>
  <c r="W18" i="31"/>
  <c r="Y54" i="31"/>
  <c r="Y56" i="31"/>
  <c r="Y55" i="31"/>
  <c r="Z57" i="31"/>
  <c r="X29" i="26"/>
  <c r="Y44" i="31"/>
  <c r="W33" i="26"/>
  <c r="AA59" i="31"/>
  <c r="AA60" i="31"/>
  <c r="AB61" i="31"/>
  <c r="V20" i="26"/>
  <c r="W23" i="31"/>
  <c r="V13" i="26"/>
  <c r="W16" i="31"/>
  <c r="V18" i="26"/>
  <c r="W21" i="31"/>
  <c r="X28" i="26"/>
  <c r="Y43" i="31"/>
  <c r="X5" i="31"/>
  <c r="X8" i="31"/>
  <c r="X11" i="31"/>
  <c r="X25" i="26"/>
  <c r="Y40" i="31"/>
  <c r="W32" i="26"/>
  <c r="Z34" i="31"/>
  <c r="Z32" i="31"/>
  <c r="Z30" i="31"/>
  <c r="V17" i="26"/>
  <c r="W20" i="31"/>
  <c r="X26" i="26"/>
  <c r="Y41" i="31"/>
  <c r="X9" i="31"/>
  <c r="X6" i="31"/>
  <c r="X12" i="31"/>
  <c r="X27" i="26"/>
  <c r="Y42" i="31"/>
  <c r="I6" i="33"/>
  <c r="Y24" i="26" l="1"/>
  <c r="Z39" i="31"/>
  <c r="W15" i="26"/>
  <c r="X18" i="31"/>
  <c r="Y29" i="26"/>
  <c r="Z44" i="31"/>
  <c r="Z56" i="31"/>
  <c r="Z55" i="31"/>
  <c r="AA57" i="31"/>
  <c r="Z54" i="31"/>
  <c r="W19" i="26"/>
  <c r="X22" i="31"/>
  <c r="Y11" i="31"/>
  <c r="Y8" i="31"/>
  <c r="Y5" i="31"/>
  <c r="Y28" i="26"/>
  <c r="Z43" i="31"/>
  <c r="W14" i="26"/>
  <c r="X17" i="31"/>
  <c r="W17" i="26"/>
  <c r="X20" i="31"/>
  <c r="Y25" i="26"/>
  <c r="Z40" i="31"/>
  <c r="Y48" i="31"/>
  <c r="X7" i="26" s="1"/>
  <c r="W16" i="26"/>
  <c r="X19" i="31"/>
  <c r="AB59" i="31"/>
  <c r="AB60" i="31"/>
  <c r="AC61" i="31"/>
  <c r="Y9" i="31"/>
  <c r="Y6" i="31"/>
  <c r="Y12" i="31"/>
  <c r="Y26" i="26"/>
  <c r="Z41" i="31"/>
  <c r="W20" i="26"/>
  <c r="X23" i="31"/>
  <c r="AA33" i="31"/>
  <c r="AA29" i="31"/>
  <c r="AA31" i="31"/>
  <c r="Y27" i="26"/>
  <c r="Z42" i="31"/>
  <c r="X34" i="26"/>
  <c r="W13" i="26"/>
  <c r="X16" i="31"/>
  <c r="AA34" i="31"/>
  <c r="AA32" i="31"/>
  <c r="AA30" i="31"/>
  <c r="X32" i="26"/>
  <c r="X33" i="26"/>
  <c r="Y7" i="31"/>
  <c r="Y4" i="31"/>
  <c r="X12" i="26" s="1"/>
  <c r="Y10" i="31"/>
  <c r="W18" i="26"/>
  <c r="X21" i="31"/>
  <c r="M6" i="33"/>
  <c r="S7" i="33"/>
  <c r="S6" i="33"/>
  <c r="S5" i="33"/>
  <c r="R7" i="33"/>
  <c r="R6" i="33"/>
  <c r="R5" i="33"/>
  <c r="M11" i="33"/>
  <c r="N11" i="33"/>
  <c r="O11" i="33"/>
  <c r="S57" i="26"/>
  <c r="T57" i="26"/>
  <c r="U57" i="26"/>
  <c r="V57" i="26"/>
  <c r="W57" i="26"/>
  <c r="X57" i="26"/>
  <c r="Y57" i="26"/>
  <c r="Z57" i="26"/>
  <c r="AA57" i="26"/>
  <c r="AB57" i="26"/>
  <c r="AG57" i="26" l="1"/>
  <c r="AH8" i="26" s="1"/>
  <c r="T8" i="26"/>
  <c r="R57" i="26"/>
  <c r="AL57" i="26"/>
  <c r="AM8" i="26" s="1"/>
  <c r="Y8" i="26"/>
  <c r="AO57" i="26"/>
  <c r="AP8" i="26" s="1"/>
  <c r="AB8" i="26"/>
  <c r="AK57" i="26"/>
  <c r="AL8" i="26" s="1"/>
  <c r="X8" i="26"/>
  <c r="AN57" i="26"/>
  <c r="AO8" i="26" s="1"/>
  <c r="AA8" i="26"/>
  <c r="AJ57" i="26"/>
  <c r="AK8" i="26" s="1"/>
  <c r="W8" i="26"/>
  <c r="AP57" i="26"/>
  <c r="AE8" i="26"/>
  <c r="AH57" i="26"/>
  <c r="AI8" i="26" s="1"/>
  <c r="U8" i="26"/>
  <c r="AM57" i="26"/>
  <c r="AN8" i="26" s="1"/>
  <c r="Z8" i="26"/>
  <c r="AI57" i="26"/>
  <c r="AJ8" i="26" s="1"/>
  <c r="V8" i="26"/>
  <c r="Y34" i="26"/>
  <c r="Z24" i="26"/>
  <c r="AA39" i="31"/>
  <c r="X14" i="26"/>
  <c r="Y17" i="31"/>
  <c r="AB33" i="31"/>
  <c r="AB29" i="31"/>
  <c r="AB31" i="31"/>
  <c r="X13" i="26"/>
  <c r="Y16" i="31"/>
  <c r="Z9" i="31"/>
  <c r="Z12" i="31"/>
  <c r="Z6" i="31"/>
  <c r="Z25" i="26"/>
  <c r="AA40" i="31"/>
  <c r="Z28" i="26"/>
  <c r="AA43" i="31"/>
  <c r="X17" i="26"/>
  <c r="Y20" i="31"/>
  <c r="X16" i="26"/>
  <c r="Y19" i="31"/>
  <c r="Z7" i="31"/>
  <c r="Z4" i="31"/>
  <c r="Y12" i="26" s="1"/>
  <c r="Z10" i="31"/>
  <c r="X18" i="26"/>
  <c r="Y21" i="31"/>
  <c r="X15" i="26"/>
  <c r="Y18" i="31"/>
  <c r="Z27" i="26"/>
  <c r="AA42" i="31"/>
  <c r="AG61" i="31"/>
  <c r="AC60" i="31"/>
  <c r="AC59" i="31"/>
  <c r="X19" i="26"/>
  <c r="Y22" i="31"/>
  <c r="AA55" i="31"/>
  <c r="AA56" i="31"/>
  <c r="AB57" i="31"/>
  <c r="AA54" i="31"/>
  <c r="Z29" i="26"/>
  <c r="AA44" i="31"/>
  <c r="Z26" i="26"/>
  <c r="AA41" i="31"/>
  <c r="X20" i="26"/>
  <c r="Y23" i="31"/>
  <c r="AB32" i="31"/>
  <c r="AB34" i="31"/>
  <c r="AB30" i="31"/>
  <c r="Z48" i="31"/>
  <c r="Y7" i="26" s="1"/>
  <c r="Z5" i="31"/>
  <c r="Z11" i="31"/>
  <c r="Z8" i="31"/>
  <c r="Y33" i="26"/>
  <c r="Y32" i="26"/>
  <c r="S10" i="33"/>
  <c r="O42" i="26"/>
  <c r="S8" i="26" l="1"/>
  <c r="Q57" i="26"/>
  <c r="AF57" i="26"/>
  <c r="AG8" i="26" s="1"/>
  <c r="Z34" i="26"/>
  <c r="AA4" i="31"/>
  <c r="Z12" i="26" s="1"/>
  <c r="AA10" i="31"/>
  <c r="AA7" i="31"/>
  <c r="AA29" i="26"/>
  <c r="AB44" i="31"/>
  <c r="Z33" i="26"/>
  <c r="Z32" i="26"/>
  <c r="AB55" i="31"/>
  <c r="AC57" i="31"/>
  <c r="AB54" i="31"/>
  <c r="AB56" i="31"/>
  <c r="AG59" i="31"/>
  <c r="AG60" i="31"/>
  <c r="AH61" i="31"/>
  <c r="AA24" i="26"/>
  <c r="AB39" i="31"/>
  <c r="AA25" i="26"/>
  <c r="AB40" i="31"/>
  <c r="AA26" i="26"/>
  <c r="AB41" i="31"/>
  <c r="Y13" i="26"/>
  <c r="Z16" i="31"/>
  <c r="AA27" i="26"/>
  <c r="AB42" i="31"/>
  <c r="AA12" i="31"/>
  <c r="AA9" i="31"/>
  <c r="AA6" i="31"/>
  <c r="Y15" i="26"/>
  <c r="Z18" i="31"/>
  <c r="Y14" i="26"/>
  <c r="Z17" i="31"/>
  <c r="AA28" i="26"/>
  <c r="AB43" i="31"/>
  <c r="Y19" i="26"/>
  <c r="Z22" i="31"/>
  <c r="AD60" i="31"/>
  <c r="AC34" i="31"/>
  <c r="AC32" i="31"/>
  <c r="AC30" i="31"/>
  <c r="Y18" i="26"/>
  <c r="Z21" i="31"/>
  <c r="Y17" i="26"/>
  <c r="Z20" i="31"/>
  <c r="Y16" i="26"/>
  <c r="Z19" i="31"/>
  <c r="AA5" i="31"/>
  <c r="AA8" i="31"/>
  <c r="AA11" i="31"/>
  <c r="AD59" i="31"/>
  <c r="AC33" i="31"/>
  <c r="AC31" i="31"/>
  <c r="AC29" i="31"/>
  <c r="AA48" i="31"/>
  <c r="Z7" i="26" s="1"/>
  <c r="Y20" i="26"/>
  <c r="Z23" i="31"/>
  <c r="R8" i="26" l="1"/>
  <c r="AC8" i="26" s="1"/>
  <c r="AC57" i="26"/>
  <c r="AE57" i="26"/>
  <c r="Z13" i="26"/>
  <c r="AA16" i="31"/>
  <c r="Z17" i="26"/>
  <c r="AA20" i="31"/>
  <c r="AH60" i="31"/>
  <c r="AI61" i="31"/>
  <c r="AH59" i="31"/>
  <c r="AB10" i="31"/>
  <c r="AB4" i="31"/>
  <c r="AA12" i="26" s="1"/>
  <c r="AB7" i="31"/>
  <c r="Z18" i="26"/>
  <c r="AA21" i="31"/>
  <c r="AB28" i="26"/>
  <c r="AC28" i="26" s="1"/>
  <c r="AC43" i="31"/>
  <c r="AD43" i="31" s="1"/>
  <c r="AD33" i="31"/>
  <c r="Z14" i="26"/>
  <c r="AA17" i="31"/>
  <c r="AB9" i="31"/>
  <c r="AB6" i="31"/>
  <c r="AB12" i="31"/>
  <c r="Z15" i="26"/>
  <c r="AA18" i="31"/>
  <c r="AB24" i="26"/>
  <c r="AC24" i="26" s="1"/>
  <c r="AC39" i="31"/>
  <c r="AD39" i="31" s="1"/>
  <c r="AD29" i="31"/>
  <c r="Z19" i="26"/>
  <c r="AA22" i="31"/>
  <c r="AD61" i="31"/>
  <c r="Z20" i="26"/>
  <c r="AA23" i="31"/>
  <c r="AA34" i="26"/>
  <c r="AG30" i="31"/>
  <c r="AG34" i="31"/>
  <c r="AG32" i="31"/>
  <c r="AG57" i="31"/>
  <c r="AC55" i="31"/>
  <c r="AC54" i="31"/>
  <c r="AC56" i="31"/>
  <c r="AB27" i="26"/>
  <c r="AC27" i="26" s="1"/>
  <c r="AC42" i="31"/>
  <c r="AD42" i="31" s="1"/>
  <c r="AD32" i="31"/>
  <c r="AB29" i="26"/>
  <c r="AC44" i="31"/>
  <c r="AD44" i="31" s="1"/>
  <c r="AD34" i="31"/>
  <c r="AB26" i="26"/>
  <c r="AC26" i="26" s="1"/>
  <c r="AC41" i="31"/>
  <c r="AD41" i="31" s="1"/>
  <c r="AD31" i="31"/>
  <c r="Z16" i="26"/>
  <c r="AA19" i="31"/>
  <c r="AB25" i="26"/>
  <c r="AC40" i="31"/>
  <c r="AD30" i="31"/>
  <c r="AB48" i="31"/>
  <c r="AA7" i="26" s="1"/>
  <c r="AG33" i="31"/>
  <c r="AG29" i="31"/>
  <c r="AG31" i="31"/>
  <c r="AB11" i="31"/>
  <c r="AB5" i="31"/>
  <c r="AB8" i="31"/>
  <c r="AD55" i="31"/>
  <c r="AA33" i="26"/>
  <c r="AA32" i="26"/>
  <c r="O39" i="26"/>
  <c r="O40" i="26"/>
  <c r="O57" i="26"/>
  <c r="AQ57" i="26" l="1"/>
  <c r="AF8" i="26"/>
  <c r="AQ8" i="26" s="1"/>
  <c r="AH30" i="31"/>
  <c r="AH34" i="31"/>
  <c r="AH32" i="31"/>
  <c r="AA19" i="26"/>
  <c r="AB22" i="31"/>
  <c r="AA20" i="26"/>
  <c r="AB23" i="31"/>
  <c r="AB34" i="26"/>
  <c r="AC34" i="26" s="1"/>
  <c r="AC25" i="26"/>
  <c r="AB33" i="26"/>
  <c r="AC33" i="26" s="1"/>
  <c r="AB32" i="26"/>
  <c r="AC32" i="26" s="1"/>
  <c r="AC29" i="26"/>
  <c r="AA14" i="26"/>
  <c r="AB17" i="31"/>
  <c r="AA18" i="26"/>
  <c r="AB21" i="31"/>
  <c r="AE28" i="26"/>
  <c r="AG43" i="31"/>
  <c r="AE25" i="26"/>
  <c r="AG40" i="31"/>
  <c r="AC6" i="31"/>
  <c r="AC12" i="31"/>
  <c r="AC9" i="31"/>
  <c r="AD56" i="31"/>
  <c r="AA16" i="26"/>
  <c r="AB19" i="31"/>
  <c r="AE26" i="26"/>
  <c r="AG41" i="31"/>
  <c r="AC7" i="31"/>
  <c r="AC4" i="31"/>
  <c r="AB12" i="26" s="1"/>
  <c r="AC10" i="31"/>
  <c r="AD54" i="31"/>
  <c r="AE27" i="26"/>
  <c r="AG42" i="31"/>
  <c r="AA17" i="26"/>
  <c r="AB20" i="31"/>
  <c r="AH33" i="31"/>
  <c r="AH29" i="31"/>
  <c r="AH31" i="31"/>
  <c r="AC48" i="31"/>
  <c r="AB7" i="26" s="1"/>
  <c r="AD40" i="31"/>
  <c r="AD48" i="31" s="1"/>
  <c r="AH57" i="31"/>
  <c r="AG54" i="31"/>
  <c r="AG56" i="31"/>
  <c r="AG55" i="31"/>
  <c r="AA13" i="26"/>
  <c r="AB16" i="31"/>
  <c r="AE24" i="26"/>
  <c r="AG39" i="31"/>
  <c r="AC11" i="31"/>
  <c r="AC5" i="31"/>
  <c r="AC8" i="31"/>
  <c r="AE29" i="26"/>
  <c r="AG44" i="31"/>
  <c r="AA15" i="26"/>
  <c r="AB18" i="31"/>
  <c r="AJ61" i="31"/>
  <c r="AI60" i="31"/>
  <c r="AI59" i="31"/>
  <c r="AG5" i="31" l="1"/>
  <c r="AE13" i="26" s="1"/>
  <c r="AG11" i="31"/>
  <c r="AG8" i="31"/>
  <c r="AF27" i="26"/>
  <c r="AH42" i="31"/>
  <c r="AG9" i="31"/>
  <c r="AG6" i="31"/>
  <c r="AG12" i="31"/>
  <c r="AB15" i="26"/>
  <c r="AC15" i="26" s="1"/>
  <c r="AC18" i="31"/>
  <c r="AD18" i="31" s="1"/>
  <c r="AD7" i="31"/>
  <c r="AB20" i="26"/>
  <c r="AC23" i="31"/>
  <c r="AD23" i="31" s="1"/>
  <c r="AD12" i="31"/>
  <c r="AE34" i="26"/>
  <c r="AF29" i="26"/>
  <c r="AH44" i="31"/>
  <c r="AB17" i="26"/>
  <c r="AC17" i="26" s="1"/>
  <c r="AC20" i="31"/>
  <c r="AD20" i="31" s="1"/>
  <c r="AD9" i="31"/>
  <c r="AI30" i="31"/>
  <c r="AI34" i="31"/>
  <c r="AI32" i="31"/>
  <c r="AJ60" i="31"/>
  <c r="AJ59" i="31"/>
  <c r="AK61" i="31"/>
  <c r="AD11" i="31"/>
  <c r="AC22" i="31"/>
  <c r="AD22" i="31" s="1"/>
  <c r="AB19" i="26"/>
  <c r="AC19" i="26" s="1"/>
  <c r="AG7" i="31"/>
  <c r="AG10" i="31"/>
  <c r="AG4" i="31"/>
  <c r="AE12" i="26" s="1"/>
  <c r="AF26" i="26"/>
  <c r="AH41" i="31"/>
  <c r="AB14" i="26"/>
  <c r="AC14" i="26" s="1"/>
  <c r="AC17" i="31"/>
  <c r="AD6" i="31"/>
  <c r="AF25" i="26"/>
  <c r="AH40" i="31"/>
  <c r="AI33" i="31"/>
  <c r="AI29" i="31"/>
  <c r="AI31" i="31"/>
  <c r="AB16" i="26"/>
  <c r="AC16" i="26" s="1"/>
  <c r="AC19" i="31"/>
  <c r="AD19" i="31" s="1"/>
  <c r="AD8" i="31"/>
  <c r="AF28" i="26"/>
  <c r="AH43" i="31"/>
  <c r="AG48" i="31"/>
  <c r="AE7" i="26" s="1"/>
  <c r="AB13" i="26"/>
  <c r="AC13" i="26" s="1"/>
  <c r="AC16" i="31"/>
  <c r="AD5" i="31"/>
  <c r="AE33" i="26"/>
  <c r="AE32" i="26"/>
  <c r="AH56" i="31"/>
  <c r="AI57" i="31"/>
  <c r="AH54" i="31"/>
  <c r="AH55" i="31"/>
  <c r="AF24" i="26"/>
  <c r="AH39" i="31"/>
  <c r="AB18" i="26"/>
  <c r="AC18" i="26" s="1"/>
  <c r="AC21" i="31"/>
  <c r="AD21" i="31" s="1"/>
  <c r="AD10" i="31"/>
  <c r="AD57" i="31"/>
  <c r="AF16" i="31"/>
  <c r="Q15" i="31"/>
  <c r="AF15" i="31" s="1"/>
  <c r="Q27" i="31"/>
  <c r="AF27" i="31" s="1"/>
  <c r="A15" i="31"/>
  <c r="AH48" i="31" l="1"/>
  <c r="AF7" i="26" s="1"/>
  <c r="AJ34" i="31"/>
  <c r="AJ30" i="31"/>
  <c r="AJ32" i="31"/>
  <c r="AE20" i="26"/>
  <c r="AG23" i="31"/>
  <c r="AI56" i="31"/>
  <c r="AI54" i="31"/>
  <c r="AI55" i="31"/>
  <c r="AJ57" i="31"/>
  <c r="AH9" i="31"/>
  <c r="AH12" i="31"/>
  <c r="AH6" i="31"/>
  <c r="AG26" i="26"/>
  <c r="AI41" i="31"/>
  <c r="AF34" i="26"/>
  <c r="AE15" i="26"/>
  <c r="AG18" i="31"/>
  <c r="AG27" i="26"/>
  <c r="AI42" i="31"/>
  <c r="AF32" i="26"/>
  <c r="AF33" i="26"/>
  <c r="AE14" i="26"/>
  <c r="AG17" i="31"/>
  <c r="AE16" i="26"/>
  <c r="AG19" i="31"/>
  <c r="AE18" i="26"/>
  <c r="AG21" i="31"/>
  <c r="AH11" i="31"/>
  <c r="AH5" i="31"/>
  <c r="AF13" i="26" s="1"/>
  <c r="AH8" i="31"/>
  <c r="AG24" i="26"/>
  <c r="AI39" i="31"/>
  <c r="AL61" i="31"/>
  <c r="AK60" i="31"/>
  <c r="AK59" i="31"/>
  <c r="AG29" i="26"/>
  <c r="AI44" i="31"/>
  <c r="AB21" i="26"/>
  <c r="AC20" i="26"/>
  <c r="AE17" i="26"/>
  <c r="AG20" i="31"/>
  <c r="AE19" i="26"/>
  <c r="AG22" i="31"/>
  <c r="AH7" i="31"/>
  <c r="AH4" i="31"/>
  <c r="AF12" i="26" s="1"/>
  <c r="AH10" i="31"/>
  <c r="AG28" i="26"/>
  <c r="AI43" i="31"/>
  <c r="AJ29" i="31"/>
  <c r="AJ33" i="31"/>
  <c r="AJ31" i="31"/>
  <c r="AG25" i="26"/>
  <c r="AI40" i="31"/>
  <c r="N8" i="33"/>
  <c r="N9" i="33"/>
  <c r="N10" i="33"/>
  <c r="AK57" i="31" l="1"/>
  <c r="AJ54" i="31"/>
  <c r="AJ56" i="31"/>
  <c r="AJ55" i="31"/>
  <c r="AH25" i="26"/>
  <c r="AJ40" i="31"/>
  <c r="AH24" i="26"/>
  <c r="AJ39" i="31"/>
  <c r="AG32" i="26"/>
  <c r="AG33" i="26"/>
  <c r="AF18" i="26"/>
  <c r="AH21" i="31"/>
  <c r="AK33" i="31"/>
  <c r="AK29" i="31"/>
  <c r="AK31" i="31"/>
  <c r="AF14" i="26"/>
  <c r="AH17" i="31"/>
  <c r="AI5" i="31"/>
  <c r="AG13" i="26" s="1"/>
  <c r="AI11" i="31"/>
  <c r="AI8" i="31"/>
  <c r="AH29" i="26"/>
  <c r="AJ44" i="31"/>
  <c r="AG34" i="26"/>
  <c r="AH26" i="26"/>
  <c r="AJ41" i="31"/>
  <c r="AK30" i="31"/>
  <c r="AK34" i="31"/>
  <c r="AK32" i="31"/>
  <c r="AF19" i="26"/>
  <c r="AH22" i="31"/>
  <c r="AF20" i="26"/>
  <c r="AH23" i="31"/>
  <c r="AI4" i="31"/>
  <c r="AG12" i="26" s="1"/>
  <c r="AI10" i="31"/>
  <c r="AI7" i="31"/>
  <c r="AI48" i="31"/>
  <c r="AG7" i="26" s="1"/>
  <c r="AF16" i="26"/>
  <c r="AH19" i="31"/>
  <c r="AH28" i="26"/>
  <c r="AJ43" i="31"/>
  <c r="AF15" i="26"/>
  <c r="AH18" i="31"/>
  <c r="AM61" i="31"/>
  <c r="AL59" i="31"/>
  <c r="AL60" i="31"/>
  <c r="AF17" i="26"/>
  <c r="AH20" i="31"/>
  <c r="AI9" i="31"/>
  <c r="AI6" i="31"/>
  <c r="AI12" i="31"/>
  <c r="AH27" i="26"/>
  <c r="AJ42" i="31"/>
  <c r="O8" i="33"/>
  <c r="AL33" i="31" l="1"/>
  <c r="AL29" i="31"/>
  <c r="AL31" i="31"/>
  <c r="AI28" i="26"/>
  <c r="AK43" i="31"/>
  <c r="AJ5" i="31"/>
  <c r="AH13" i="26" s="1"/>
  <c r="AJ11" i="31"/>
  <c r="AJ8" i="31"/>
  <c r="AG15" i="26"/>
  <c r="AI18" i="31"/>
  <c r="AI25" i="26"/>
  <c r="AK40" i="31"/>
  <c r="AG18" i="26"/>
  <c r="AI21" i="31"/>
  <c r="AG16" i="26"/>
  <c r="AI19" i="31"/>
  <c r="AJ9" i="31"/>
  <c r="AJ12" i="31"/>
  <c r="AJ6" i="31"/>
  <c r="AG19" i="26"/>
  <c r="AI22" i="31"/>
  <c r="AI26" i="26"/>
  <c r="AK41" i="31"/>
  <c r="AJ48" i="31"/>
  <c r="AH7" i="26" s="1"/>
  <c r="AJ7" i="31"/>
  <c r="AJ10" i="31"/>
  <c r="AJ4" i="31"/>
  <c r="AH12" i="26" s="1"/>
  <c r="AG14" i="26"/>
  <c r="AI17" i="31"/>
  <c r="AG17" i="26"/>
  <c r="AI20" i="31"/>
  <c r="AM60" i="31"/>
  <c r="AM59" i="31"/>
  <c r="AN61" i="31"/>
  <c r="AI27" i="26"/>
  <c r="AK42" i="31"/>
  <c r="AG20" i="26"/>
  <c r="AI23" i="31"/>
  <c r="AL30" i="31"/>
  <c r="AL34" i="31"/>
  <c r="AL32" i="31"/>
  <c r="AI29" i="26"/>
  <c r="AK44" i="31"/>
  <c r="AH32" i="26"/>
  <c r="AH33" i="26"/>
  <c r="AI24" i="26"/>
  <c r="AK39" i="31"/>
  <c r="AH34" i="26"/>
  <c r="AK56" i="31"/>
  <c r="AK55" i="31"/>
  <c r="AL57" i="31"/>
  <c r="AK54" i="31"/>
  <c r="J6" i="33"/>
  <c r="AD17" i="31"/>
  <c r="O43" i="26"/>
  <c r="AH17" i="26" l="1"/>
  <c r="AJ20" i="31"/>
  <c r="AH16" i="26"/>
  <c r="AJ19" i="31"/>
  <c r="AJ28" i="26"/>
  <c r="AL43" i="31"/>
  <c r="AN59" i="31"/>
  <c r="AN60" i="31"/>
  <c r="AO61" i="31"/>
  <c r="AI34" i="26"/>
  <c r="AH19" i="26"/>
  <c r="AJ22" i="31"/>
  <c r="AK48" i="31"/>
  <c r="AI7" i="26" s="1"/>
  <c r="AK10" i="31"/>
  <c r="AK4" i="31"/>
  <c r="AI12" i="26" s="1"/>
  <c r="AK7" i="31"/>
  <c r="AI32" i="26"/>
  <c r="AI33" i="26"/>
  <c r="AJ29" i="26"/>
  <c r="AL44" i="31"/>
  <c r="AM33" i="31"/>
  <c r="AM29" i="31"/>
  <c r="AM31" i="31"/>
  <c r="AH18" i="26"/>
  <c r="AJ21" i="31"/>
  <c r="AH14" i="26"/>
  <c r="AJ17" i="31"/>
  <c r="AJ26" i="26"/>
  <c r="AL41" i="31"/>
  <c r="AK8" i="31"/>
  <c r="AK5" i="31"/>
  <c r="AI13" i="26" s="1"/>
  <c r="AK11" i="31"/>
  <c r="AK12" i="31"/>
  <c r="AK9" i="31"/>
  <c r="AK6" i="31"/>
  <c r="AJ27" i="26"/>
  <c r="AL42" i="31"/>
  <c r="AL56" i="31"/>
  <c r="AL55" i="31"/>
  <c r="AM57" i="31"/>
  <c r="AL54" i="31"/>
  <c r="AJ25" i="26"/>
  <c r="AL40" i="31"/>
  <c r="AM34" i="31"/>
  <c r="AM30" i="31"/>
  <c r="AM32" i="31"/>
  <c r="AH15" i="26"/>
  <c r="AJ18" i="31"/>
  <c r="AH20" i="26"/>
  <c r="AJ23" i="31"/>
  <c r="AJ24" i="26"/>
  <c r="AL39" i="31"/>
  <c r="N6" i="33"/>
  <c r="H5" i="33"/>
  <c r="H4" i="33"/>
  <c r="AJ34" i="26" l="1"/>
  <c r="AI14" i="26"/>
  <c r="AK17" i="31"/>
  <c r="AK24" i="26"/>
  <c r="AM39" i="31"/>
  <c r="AL10" i="31"/>
  <c r="AL4" i="31"/>
  <c r="AJ12" i="26" s="1"/>
  <c r="AL7" i="31"/>
  <c r="AI17" i="26"/>
  <c r="AK20" i="31"/>
  <c r="AK28" i="26"/>
  <c r="AM43" i="31"/>
  <c r="AN29" i="31"/>
  <c r="AN33" i="31"/>
  <c r="AN31" i="31"/>
  <c r="AK25" i="26"/>
  <c r="AM40" i="31"/>
  <c r="AI15" i="26"/>
  <c r="AK18" i="31"/>
  <c r="AN32" i="31"/>
  <c r="AN30" i="31"/>
  <c r="AN34" i="31"/>
  <c r="AI16" i="26"/>
  <c r="AK19" i="31"/>
  <c r="AM54" i="31"/>
  <c r="AM56" i="31"/>
  <c r="AM55" i="31"/>
  <c r="AN57" i="31"/>
  <c r="AI20" i="26"/>
  <c r="AK23" i="31"/>
  <c r="AI18" i="26"/>
  <c r="AK21" i="31"/>
  <c r="AL9" i="31"/>
  <c r="AL12" i="31"/>
  <c r="AL6" i="31"/>
  <c r="AK29" i="26"/>
  <c r="AM44" i="31"/>
  <c r="AK27" i="26"/>
  <c r="AM42" i="31"/>
  <c r="AL48" i="31"/>
  <c r="AJ7" i="26" s="1"/>
  <c r="AL5" i="31"/>
  <c r="AJ13" i="26" s="1"/>
  <c r="AL8" i="31"/>
  <c r="AL11" i="31"/>
  <c r="AI19" i="26"/>
  <c r="AK22" i="31"/>
  <c r="AK26" i="26"/>
  <c r="AM41" i="31"/>
  <c r="AJ32" i="26"/>
  <c r="AJ33" i="26"/>
  <c r="AO60" i="31"/>
  <c r="AP61" i="31"/>
  <c r="AO59" i="31"/>
  <c r="AJ20" i="26" l="1"/>
  <c r="AL23" i="31"/>
  <c r="AL26" i="26"/>
  <c r="AN41" i="31"/>
  <c r="AO33" i="31"/>
  <c r="AO31" i="31"/>
  <c r="AO29" i="31"/>
  <c r="AK33" i="26"/>
  <c r="AK32" i="26"/>
  <c r="AJ17" i="26"/>
  <c r="AL20" i="31"/>
  <c r="AN54" i="31"/>
  <c r="AN56" i="31"/>
  <c r="AN55" i="31"/>
  <c r="AO57" i="31"/>
  <c r="AL29" i="26"/>
  <c r="AN44" i="31"/>
  <c r="AL28" i="26"/>
  <c r="AN43" i="31"/>
  <c r="AP60" i="31"/>
  <c r="AQ61" i="31"/>
  <c r="AP59" i="31"/>
  <c r="AJ16" i="26"/>
  <c r="AL19" i="31"/>
  <c r="AM8" i="31"/>
  <c r="AM11" i="31"/>
  <c r="AM5" i="31"/>
  <c r="AK13" i="26" s="1"/>
  <c r="AL25" i="26"/>
  <c r="AN40" i="31"/>
  <c r="AM48" i="31"/>
  <c r="AK7" i="26" s="1"/>
  <c r="AL24" i="26"/>
  <c r="AN39" i="31"/>
  <c r="AJ18" i="26"/>
  <c r="AL21" i="31"/>
  <c r="AM4" i="31"/>
  <c r="AK12" i="26" s="1"/>
  <c r="AM10" i="31"/>
  <c r="AM7" i="31"/>
  <c r="AJ15" i="26"/>
  <c r="AL18" i="31"/>
  <c r="AJ19" i="26"/>
  <c r="AL22" i="31"/>
  <c r="AO34" i="31"/>
  <c r="AO32" i="31"/>
  <c r="AO30" i="31"/>
  <c r="AJ14" i="26"/>
  <c r="AL17" i="31"/>
  <c r="AM9" i="31"/>
  <c r="AM12" i="31"/>
  <c r="AM6" i="31"/>
  <c r="AL27" i="26"/>
  <c r="AN42" i="31"/>
  <c r="AK34" i="26"/>
  <c r="AQ39" i="26"/>
  <c r="D3" i="26"/>
  <c r="D11" i="26" s="1"/>
  <c r="E3" i="26"/>
  <c r="E11" i="26" s="1"/>
  <c r="F3" i="26"/>
  <c r="G3" i="26"/>
  <c r="G11" i="26" s="1"/>
  <c r="H3" i="26"/>
  <c r="I3" i="26"/>
  <c r="I11" i="26" s="1"/>
  <c r="J3" i="26"/>
  <c r="K3" i="26"/>
  <c r="K11" i="26" s="1"/>
  <c r="L3" i="26"/>
  <c r="L11" i="26" s="1"/>
  <c r="M3" i="26"/>
  <c r="M11" i="26" s="1"/>
  <c r="N3" i="26"/>
  <c r="C3" i="26"/>
  <c r="C11" i="26" s="1"/>
  <c r="AS27" i="31"/>
  <c r="AS38" i="31" s="1"/>
  <c r="AR27" i="31"/>
  <c r="AR38" i="31" s="1"/>
  <c r="AQ27" i="31"/>
  <c r="AQ38" i="31" s="1"/>
  <c r="AP27" i="31"/>
  <c r="AP38" i="31" s="1"/>
  <c r="AO27" i="31"/>
  <c r="AO38" i="31" s="1"/>
  <c r="AN27" i="31"/>
  <c r="AN38" i="31" s="1"/>
  <c r="AM27" i="31"/>
  <c r="AM38" i="31" s="1"/>
  <c r="AL27" i="31"/>
  <c r="AL38" i="31" s="1"/>
  <c r="AK27" i="31"/>
  <c r="AK38" i="31" s="1"/>
  <c r="AJ27" i="31"/>
  <c r="AJ38" i="31" s="1"/>
  <c r="AI27" i="31"/>
  <c r="AI38" i="31" s="1"/>
  <c r="AH27" i="31"/>
  <c r="AH38" i="31" s="1"/>
  <c r="AG27" i="31"/>
  <c r="AG38" i="31" s="1"/>
  <c r="AD27" i="31"/>
  <c r="AD38" i="31" s="1"/>
  <c r="AC27" i="31"/>
  <c r="AC38" i="31" s="1"/>
  <c r="AB27" i="31"/>
  <c r="AB38" i="31" s="1"/>
  <c r="AA27" i="31"/>
  <c r="AA38" i="31" s="1"/>
  <c r="Z27" i="31"/>
  <c r="Z38" i="31" s="1"/>
  <c r="Y27" i="31"/>
  <c r="Y38" i="31" s="1"/>
  <c r="X27" i="31"/>
  <c r="X38" i="31" s="1"/>
  <c r="W27" i="31"/>
  <c r="W38" i="31" s="1"/>
  <c r="V27" i="31"/>
  <c r="V38" i="31" s="1"/>
  <c r="U27" i="31"/>
  <c r="U38" i="31" s="1"/>
  <c r="T27" i="31"/>
  <c r="T38" i="31" s="1"/>
  <c r="S27" i="31"/>
  <c r="S38" i="31" s="1"/>
  <c r="R27" i="31"/>
  <c r="R38" i="31" s="1"/>
  <c r="O27" i="31"/>
  <c r="O38" i="31" s="1"/>
  <c r="N27" i="31"/>
  <c r="N38" i="31" s="1"/>
  <c r="M27" i="31"/>
  <c r="M38" i="31" s="1"/>
  <c r="L27" i="31"/>
  <c r="L38" i="31" s="1"/>
  <c r="K27" i="31"/>
  <c r="K38" i="31" s="1"/>
  <c r="J27" i="31"/>
  <c r="J38" i="31" s="1"/>
  <c r="I27" i="31"/>
  <c r="I38" i="31" s="1"/>
  <c r="H27" i="31"/>
  <c r="H38" i="31" s="1"/>
  <c r="G27" i="31"/>
  <c r="G38" i="31" s="1"/>
  <c r="F27" i="31"/>
  <c r="F38" i="31" s="1"/>
  <c r="E27" i="31"/>
  <c r="E38" i="31" s="1"/>
  <c r="D27" i="31"/>
  <c r="D38" i="31" s="1"/>
  <c r="C27" i="31"/>
  <c r="C38" i="31" s="1"/>
  <c r="B9" i="26"/>
  <c r="B63" i="26" s="1"/>
  <c r="B65" i="26" s="1"/>
  <c r="C64" i="26" s="1"/>
  <c r="J38" i="26" l="1"/>
  <c r="J52" i="26" s="1"/>
  <c r="J11" i="26"/>
  <c r="F38" i="26"/>
  <c r="F52" i="26" s="1"/>
  <c r="F11" i="26"/>
  <c r="H38" i="26"/>
  <c r="H52" i="26" s="1"/>
  <c r="H11" i="26"/>
  <c r="N38" i="26"/>
  <c r="N52" i="26" s="1"/>
  <c r="N11" i="26"/>
  <c r="AL34" i="26"/>
  <c r="AK20" i="26"/>
  <c r="AM23" i="31"/>
  <c r="AP29" i="31"/>
  <c r="AP31" i="31"/>
  <c r="AP33" i="31"/>
  <c r="AL33" i="26"/>
  <c r="AL32" i="26"/>
  <c r="AN7" i="31"/>
  <c r="AN10" i="31"/>
  <c r="AN4" i="31"/>
  <c r="AL12" i="26" s="1"/>
  <c r="AM28" i="26"/>
  <c r="AO43" i="31"/>
  <c r="AK17" i="26"/>
  <c r="AM20" i="31"/>
  <c r="AM25" i="26"/>
  <c r="AO40" i="31"/>
  <c r="AK15" i="26"/>
  <c r="AM18" i="31"/>
  <c r="AQ59" i="31"/>
  <c r="AQ60" i="31"/>
  <c r="AR61" i="31"/>
  <c r="AO56" i="31"/>
  <c r="AO55" i="31"/>
  <c r="AP57" i="31"/>
  <c r="AO54" i="31"/>
  <c r="AM27" i="26"/>
  <c r="AO42" i="31"/>
  <c r="AK18" i="26"/>
  <c r="AM21" i="31"/>
  <c r="AK19" i="26"/>
  <c r="AM22" i="31"/>
  <c r="AP32" i="31"/>
  <c r="AP30" i="31"/>
  <c r="AP34" i="31"/>
  <c r="AN5" i="31"/>
  <c r="AL13" i="26" s="1"/>
  <c r="AN8" i="31"/>
  <c r="AN11" i="31"/>
  <c r="AM24" i="26"/>
  <c r="AO39" i="31"/>
  <c r="AK14" i="26"/>
  <c r="AM17" i="31"/>
  <c r="AM29" i="26"/>
  <c r="AO44" i="31"/>
  <c r="AN48" i="31"/>
  <c r="AL7" i="26" s="1"/>
  <c r="AK16" i="26"/>
  <c r="AM19" i="31"/>
  <c r="AN6" i="31"/>
  <c r="AN12" i="31"/>
  <c r="AN9" i="31"/>
  <c r="AM26" i="26"/>
  <c r="AO41" i="31"/>
  <c r="AA3" i="26"/>
  <c r="AA38" i="26" s="1"/>
  <c r="AA52" i="26" s="1"/>
  <c r="M38" i="26"/>
  <c r="M52" i="26" s="1"/>
  <c r="W3" i="26"/>
  <c r="W38" i="26" s="1"/>
  <c r="W52" i="26" s="1"/>
  <c r="I38" i="26"/>
  <c r="I52" i="26" s="1"/>
  <c r="S3" i="26"/>
  <c r="S38" i="26" s="1"/>
  <c r="S52" i="26" s="1"/>
  <c r="E38" i="26"/>
  <c r="E52" i="26" s="1"/>
  <c r="AN3" i="26"/>
  <c r="AN38" i="26" s="1"/>
  <c r="AN52" i="26" s="1"/>
  <c r="L38" i="26"/>
  <c r="L52" i="26" s="1"/>
  <c r="AF3" i="26"/>
  <c r="AF38" i="26" s="1"/>
  <c r="AF52" i="26" s="1"/>
  <c r="D38" i="26"/>
  <c r="D52" i="26" s="1"/>
  <c r="AE3" i="26"/>
  <c r="AE38" i="26" s="1"/>
  <c r="AE52" i="26" s="1"/>
  <c r="C38" i="26"/>
  <c r="C52" i="26" s="1"/>
  <c r="AM3" i="26"/>
  <c r="AM38" i="26" s="1"/>
  <c r="AM52" i="26" s="1"/>
  <c r="K38" i="26"/>
  <c r="K52" i="26" s="1"/>
  <c r="AI3" i="26"/>
  <c r="AI38" i="26" s="1"/>
  <c r="AI52" i="26" s="1"/>
  <c r="G38" i="26"/>
  <c r="G52" i="26" s="1"/>
  <c r="U15" i="31"/>
  <c r="U24" i="31" s="1"/>
  <c r="T6" i="26" s="1"/>
  <c r="Z15" i="31"/>
  <c r="Z24" i="31" s="1"/>
  <c r="Y6" i="26" s="1"/>
  <c r="V15" i="31"/>
  <c r="V24" i="31" s="1"/>
  <c r="U6" i="26" s="1"/>
  <c r="AB15" i="31"/>
  <c r="AB24" i="31" s="1"/>
  <c r="AA6" i="26" s="1"/>
  <c r="Q22" i="26"/>
  <c r="Q23" i="26"/>
  <c r="Q21" i="26"/>
  <c r="Q36" i="26" s="1"/>
  <c r="X15" i="31"/>
  <c r="X24" i="31" s="1"/>
  <c r="W6" i="26" s="1"/>
  <c r="AC15" i="31"/>
  <c r="AC24" i="31" s="1"/>
  <c r="AB6" i="26" s="1"/>
  <c r="AA15" i="31"/>
  <c r="AA24" i="31" s="1"/>
  <c r="Z6" i="26" s="1"/>
  <c r="Y15" i="31"/>
  <c r="Y24" i="31" s="1"/>
  <c r="X6" i="26" s="1"/>
  <c r="T15" i="31"/>
  <c r="T24" i="31" s="1"/>
  <c r="S6" i="26" s="1"/>
  <c r="W15" i="31"/>
  <c r="W24" i="31" s="1"/>
  <c r="V6" i="26" s="1"/>
  <c r="S15" i="31"/>
  <c r="S24" i="31" s="1"/>
  <c r="R6" i="26" s="1"/>
  <c r="R15" i="31"/>
  <c r="R24" i="31" s="1"/>
  <c r="Q6" i="26" s="1"/>
  <c r="Y3" i="26"/>
  <c r="Y38" i="26" s="1"/>
  <c r="Y52" i="26" s="1"/>
  <c r="AK3" i="26"/>
  <c r="AK38" i="26" s="1"/>
  <c r="AK52" i="26" s="1"/>
  <c r="U3" i="26"/>
  <c r="U38" i="26" s="1"/>
  <c r="U52" i="26" s="1"/>
  <c r="Q3" i="26"/>
  <c r="Q38" i="26" s="1"/>
  <c r="Q52" i="26" s="1"/>
  <c r="R3" i="26"/>
  <c r="R38" i="26" s="1"/>
  <c r="R52" i="26" s="1"/>
  <c r="AO3" i="26"/>
  <c r="AO38" i="26" s="1"/>
  <c r="AO52" i="26" s="1"/>
  <c r="AG3" i="26"/>
  <c r="AG38" i="26" s="1"/>
  <c r="AG52" i="26" s="1"/>
  <c r="Z3" i="26"/>
  <c r="Z38" i="26" s="1"/>
  <c r="Z52" i="26" s="1"/>
  <c r="AJ3" i="26"/>
  <c r="AJ38" i="26" s="1"/>
  <c r="AJ52" i="26" s="1"/>
  <c r="V3" i="26"/>
  <c r="V38" i="26" s="1"/>
  <c r="V52" i="26" s="1"/>
  <c r="AL3" i="26"/>
  <c r="AL38" i="26" s="1"/>
  <c r="AL52" i="26" s="1"/>
  <c r="X3" i="26"/>
  <c r="X38" i="26" s="1"/>
  <c r="X52" i="26" s="1"/>
  <c r="AP3" i="26"/>
  <c r="AP38" i="26" s="1"/>
  <c r="AP52" i="26" s="1"/>
  <c r="AB3" i="26"/>
  <c r="AB38" i="26" s="1"/>
  <c r="AB52" i="26" s="1"/>
  <c r="AH3" i="26"/>
  <c r="AH38" i="26" s="1"/>
  <c r="AH52" i="26" s="1"/>
  <c r="T3" i="26"/>
  <c r="T38" i="26" s="1"/>
  <c r="T52" i="26" s="1"/>
  <c r="AL20" i="26" l="1"/>
  <c r="AN23" i="31"/>
  <c r="AL19" i="26"/>
  <c r="AN22" i="31"/>
  <c r="AN25" i="26"/>
  <c r="AP40" i="31"/>
  <c r="AO9" i="31"/>
  <c r="AO6" i="31"/>
  <c r="AO12" i="31"/>
  <c r="AL14" i="26"/>
  <c r="AN17" i="31"/>
  <c r="AL16" i="26"/>
  <c r="AN19" i="31"/>
  <c r="AN27" i="26"/>
  <c r="AP42" i="31"/>
  <c r="AO4" i="31"/>
  <c r="AM12" i="26" s="1"/>
  <c r="AO10" i="31"/>
  <c r="AO7" i="31"/>
  <c r="AR60" i="31"/>
  <c r="AR59" i="31"/>
  <c r="AL18" i="26"/>
  <c r="AN21" i="31"/>
  <c r="AN28" i="26"/>
  <c r="AP43" i="31"/>
  <c r="AQ57" i="31"/>
  <c r="AP54" i="31"/>
  <c r="AP55" i="31"/>
  <c r="AP56" i="31"/>
  <c r="AQ32" i="31"/>
  <c r="AQ34" i="31"/>
  <c r="AQ30" i="31"/>
  <c r="AO48" i="31"/>
  <c r="AM7" i="26" s="1"/>
  <c r="AL15" i="26"/>
  <c r="AN18" i="31"/>
  <c r="AN26" i="26"/>
  <c r="AP41" i="31"/>
  <c r="AL17" i="26"/>
  <c r="AN20" i="31"/>
  <c r="AM32" i="26"/>
  <c r="AM33" i="26"/>
  <c r="AN29" i="26"/>
  <c r="AP44" i="31"/>
  <c r="AO8" i="31"/>
  <c r="AO5" i="31"/>
  <c r="AM13" i="26" s="1"/>
  <c r="AO11" i="31"/>
  <c r="AQ33" i="31"/>
  <c r="AQ31" i="31"/>
  <c r="AQ29" i="31"/>
  <c r="AM34" i="26"/>
  <c r="AN24" i="26"/>
  <c r="AP39" i="31"/>
  <c r="AO16" i="31"/>
  <c r="U22" i="26"/>
  <c r="U23" i="26"/>
  <c r="U21" i="26"/>
  <c r="R21" i="26"/>
  <c r="R23" i="26"/>
  <c r="R22" i="26"/>
  <c r="S21" i="26"/>
  <c r="S22" i="26"/>
  <c r="S23" i="26"/>
  <c r="AL16" i="31"/>
  <c r="AK16" i="31"/>
  <c r="Z22" i="26"/>
  <c r="Z21" i="26"/>
  <c r="Z23" i="26"/>
  <c r="W21" i="26"/>
  <c r="W23" i="26"/>
  <c r="W22" i="26"/>
  <c r="AO15" i="31"/>
  <c r="AN15" i="31"/>
  <c r="AI15" i="31"/>
  <c r="AA22" i="26"/>
  <c r="AA23" i="26"/>
  <c r="AA21" i="26"/>
  <c r="Y22" i="26"/>
  <c r="Y23" i="26"/>
  <c r="Y21" i="26"/>
  <c r="AJ15" i="31"/>
  <c r="AM16" i="31"/>
  <c r="V21" i="26"/>
  <c r="V23" i="26"/>
  <c r="V22" i="26"/>
  <c r="X22" i="26"/>
  <c r="X23" i="26"/>
  <c r="X21" i="26"/>
  <c r="AG16" i="31"/>
  <c r="AN16" i="31"/>
  <c r="AI16" i="31"/>
  <c r="AB22" i="26"/>
  <c r="AB23" i="26"/>
  <c r="AK15" i="31"/>
  <c r="AL15" i="31"/>
  <c r="AH16" i="31"/>
  <c r="AJ16" i="31"/>
  <c r="T21" i="26"/>
  <c r="T22" i="26"/>
  <c r="T23" i="26"/>
  <c r="AM15" i="31"/>
  <c r="AH15" i="31"/>
  <c r="S50" i="31"/>
  <c r="R50" i="31"/>
  <c r="Z50" i="31"/>
  <c r="W50" i="31"/>
  <c r="AB50" i="31"/>
  <c r="X50" i="31"/>
  <c r="U50" i="31"/>
  <c r="AA50" i="31"/>
  <c r="AC50" i="31"/>
  <c r="T50" i="31"/>
  <c r="Y50" i="31"/>
  <c r="V50" i="31"/>
  <c r="AC7" i="26"/>
  <c r="AD16" i="31"/>
  <c r="J27" i="33"/>
  <c r="AG15" i="31"/>
  <c r="AM19" i="26" l="1"/>
  <c r="AO22" i="31"/>
  <c r="AN32" i="26"/>
  <c r="AN33" i="26"/>
  <c r="AO25" i="26"/>
  <c r="AQ40" i="31"/>
  <c r="AP8" i="31"/>
  <c r="AP11" i="31"/>
  <c r="AP5" i="31"/>
  <c r="AR33" i="31"/>
  <c r="AR29" i="31"/>
  <c r="AR31" i="31"/>
  <c r="AS59" i="31"/>
  <c r="AM14" i="26"/>
  <c r="AO17" i="31"/>
  <c r="AO24" i="26"/>
  <c r="AQ39" i="31"/>
  <c r="AO29" i="26"/>
  <c r="AQ44" i="31"/>
  <c r="AP7" i="31"/>
  <c r="AP10" i="31"/>
  <c r="AP4" i="31"/>
  <c r="AR34" i="31"/>
  <c r="AR30" i="31"/>
  <c r="AR32" i="31"/>
  <c r="AS60" i="31"/>
  <c r="AM17" i="26"/>
  <c r="AO20" i="31"/>
  <c r="S36" i="26"/>
  <c r="U36" i="26"/>
  <c r="AO26" i="26"/>
  <c r="AQ41" i="31"/>
  <c r="AM16" i="26"/>
  <c r="AO19" i="31"/>
  <c r="AO27" i="26"/>
  <c r="AQ42" i="31"/>
  <c r="AR57" i="31"/>
  <c r="AQ54" i="31"/>
  <c r="AQ56" i="31"/>
  <c r="AQ55" i="31"/>
  <c r="AM15" i="26"/>
  <c r="AO18" i="31"/>
  <c r="AP48" i="31"/>
  <c r="AN7" i="26" s="1"/>
  <c r="X36" i="26"/>
  <c r="AO28" i="26"/>
  <c r="AQ43" i="31"/>
  <c r="AP9" i="31"/>
  <c r="AP6" i="31"/>
  <c r="AP12" i="31"/>
  <c r="AM18" i="26"/>
  <c r="AO21" i="31"/>
  <c r="AM20" i="26"/>
  <c r="AO23" i="31"/>
  <c r="AN34" i="26"/>
  <c r="Z36" i="26"/>
  <c r="T36" i="26"/>
  <c r="AA36" i="26"/>
  <c r="AB36" i="26"/>
  <c r="V36" i="26"/>
  <c r="Y36" i="26"/>
  <c r="W36" i="26"/>
  <c r="R36" i="26"/>
  <c r="AM24" i="31"/>
  <c r="AK6" i="26" s="1"/>
  <c r="AG24" i="31"/>
  <c r="AE6" i="26" s="1"/>
  <c r="AL24" i="31"/>
  <c r="AJ6" i="26" s="1"/>
  <c r="AC22" i="26"/>
  <c r="AK24" i="31"/>
  <c r="AI6" i="26" s="1"/>
  <c r="AC21" i="26"/>
  <c r="AH24" i="31"/>
  <c r="AF6" i="26" s="1"/>
  <c r="AC23" i="26"/>
  <c r="AJ24" i="31"/>
  <c r="AH6" i="26" s="1"/>
  <c r="AJ23" i="26"/>
  <c r="AJ21" i="26"/>
  <c r="AJ22" i="26"/>
  <c r="AH23" i="26"/>
  <c r="AH21" i="26"/>
  <c r="AH22" i="26"/>
  <c r="AL23" i="26"/>
  <c r="AL22" i="26"/>
  <c r="AL21" i="26"/>
  <c r="AN24" i="31"/>
  <c r="AL6" i="26" s="1"/>
  <c r="AI23" i="26"/>
  <c r="AI22" i="26"/>
  <c r="AI21" i="26"/>
  <c r="AF23" i="26"/>
  <c r="AF22" i="26"/>
  <c r="AF21" i="26"/>
  <c r="AG23" i="26"/>
  <c r="AG22" i="26"/>
  <c r="AG21" i="26"/>
  <c r="AE23" i="26"/>
  <c r="AE22" i="26"/>
  <c r="AE21" i="26"/>
  <c r="AK23" i="26"/>
  <c r="AK22" i="26"/>
  <c r="AK21" i="26"/>
  <c r="AI24" i="31"/>
  <c r="AG6" i="26" s="1"/>
  <c r="N5" i="33"/>
  <c r="K27" i="33"/>
  <c r="J28" i="33"/>
  <c r="AS61" i="31" l="1"/>
  <c r="AM22" i="26"/>
  <c r="AE36" i="26"/>
  <c r="AM50" i="31"/>
  <c r="AM21" i="26"/>
  <c r="AO24" i="31"/>
  <c r="AM6" i="26" s="1"/>
  <c r="AM23" i="26"/>
  <c r="AN14" i="26"/>
  <c r="AP17" i="31"/>
  <c r="AQ5" i="31"/>
  <c r="AQ8" i="31"/>
  <c r="AQ11" i="31"/>
  <c r="AP25" i="26"/>
  <c r="AR40" i="31"/>
  <c r="AS30" i="31"/>
  <c r="AN15" i="26"/>
  <c r="AP18" i="31"/>
  <c r="AP26" i="26"/>
  <c r="AQ26" i="26" s="1"/>
  <c r="AR41" i="31"/>
  <c r="AS41" i="31" s="1"/>
  <c r="AS31" i="31"/>
  <c r="AN19" i="26"/>
  <c r="AP22" i="31"/>
  <c r="AN17" i="26"/>
  <c r="AP20" i="31"/>
  <c r="AQ9" i="31"/>
  <c r="AQ12" i="31"/>
  <c r="AQ6" i="31"/>
  <c r="AP29" i="26"/>
  <c r="AR44" i="31"/>
  <c r="AS44" i="31" s="1"/>
  <c r="AS34" i="31"/>
  <c r="AP24" i="26"/>
  <c r="AQ24" i="26" s="1"/>
  <c r="AR39" i="31"/>
  <c r="AS39" i="31" s="1"/>
  <c r="O9" i="33" s="1"/>
  <c r="AS29" i="31"/>
  <c r="AN16" i="26"/>
  <c r="AP19" i="31"/>
  <c r="AK50" i="31"/>
  <c r="AJ36" i="26"/>
  <c r="AQ10" i="31"/>
  <c r="AQ7" i="31"/>
  <c r="AQ4" i="31"/>
  <c r="AN12" i="26"/>
  <c r="AP15" i="31"/>
  <c r="AO32" i="26"/>
  <c r="AO33" i="26"/>
  <c r="AP28" i="26"/>
  <c r="AQ28" i="26" s="1"/>
  <c r="AR43" i="31"/>
  <c r="AS43" i="31" s="1"/>
  <c r="AS33" i="31"/>
  <c r="AQ48" i="31"/>
  <c r="AG36" i="26"/>
  <c r="AK36" i="26"/>
  <c r="AL36" i="26"/>
  <c r="AN20" i="26"/>
  <c r="AP23" i="31"/>
  <c r="AR55" i="31"/>
  <c r="AR54" i="31"/>
  <c r="AR56" i="31"/>
  <c r="AP27" i="26"/>
  <c r="AQ27" i="26" s="1"/>
  <c r="AR42" i="31"/>
  <c r="AS42" i="31" s="1"/>
  <c r="AS32" i="31"/>
  <c r="AN18" i="26"/>
  <c r="AP21" i="31"/>
  <c r="AN13" i="26"/>
  <c r="AP16" i="31"/>
  <c r="AO34" i="26"/>
  <c r="AH36" i="26"/>
  <c r="AI36" i="26"/>
  <c r="AF36" i="26"/>
  <c r="AG50" i="31"/>
  <c r="AL50" i="31"/>
  <c r="AO50" i="31"/>
  <c r="AJ50" i="31"/>
  <c r="AN50" i="31"/>
  <c r="AH50" i="31"/>
  <c r="AI50" i="31"/>
  <c r="AB9" i="26"/>
  <c r="AM36" i="26" l="1"/>
  <c r="AP24" i="31"/>
  <c r="AN6" i="26" s="1"/>
  <c r="AO16" i="26"/>
  <c r="AQ19" i="31"/>
  <c r="AR8" i="31"/>
  <c r="AR11" i="31"/>
  <c r="AR5" i="31"/>
  <c r="AS55" i="31"/>
  <c r="AO18" i="26"/>
  <c r="AQ21" i="31"/>
  <c r="AO20" i="26"/>
  <c r="AQ23" i="31"/>
  <c r="AR48" i="31"/>
  <c r="AS40" i="31"/>
  <c r="AO13" i="26"/>
  <c r="AQ16" i="31"/>
  <c r="AO14" i="26"/>
  <c r="AQ17" i="31"/>
  <c r="AN22" i="26"/>
  <c r="AN21" i="26"/>
  <c r="AO7" i="26"/>
  <c r="AO12" i="26"/>
  <c r="AQ15" i="31"/>
  <c r="AO17" i="26"/>
  <c r="AQ20" i="31"/>
  <c r="AP34" i="26"/>
  <c r="AQ34" i="26" s="1"/>
  <c r="AQ25" i="26"/>
  <c r="AN23" i="26"/>
  <c r="AR12" i="31"/>
  <c r="AR6" i="31"/>
  <c r="AR9" i="31"/>
  <c r="AS56" i="31"/>
  <c r="AR7" i="31"/>
  <c r="AR4" i="31"/>
  <c r="AR10" i="31"/>
  <c r="AS54" i="31"/>
  <c r="AO15" i="26"/>
  <c r="AQ18" i="31"/>
  <c r="AP32" i="26"/>
  <c r="AQ32" i="26" s="1"/>
  <c r="AP33" i="26"/>
  <c r="AQ33" i="26" s="1"/>
  <c r="AQ29" i="26"/>
  <c r="AO19" i="26"/>
  <c r="AQ22" i="31"/>
  <c r="Q9" i="26"/>
  <c r="K28" i="33"/>
  <c r="AD15" i="31"/>
  <c r="AP50" i="31" l="1"/>
  <c r="AP16" i="26"/>
  <c r="AQ16" i="26" s="1"/>
  <c r="AR19" i="31"/>
  <c r="AS19" i="31" s="1"/>
  <c r="AS8" i="31"/>
  <c r="AQ24" i="31"/>
  <c r="AP7" i="26"/>
  <c r="AQ7" i="26" s="1"/>
  <c r="AP12" i="26"/>
  <c r="AR15" i="31"/>
  <c r="AO23" i="26"/>
  <c r="AO21" i="26"/>
  <c r="AO22" i="26"/>
  <c r="AP13" i="26"/>
  <c r="AR16" i="31"/>
  <c r="AS16" i="31" s="1"/>
  <c r="O5" i="33" s="1"/>
  <c r="AS5" i="31"/>
  <c r="K5" i="33" s="1"/>
  <c r="AP14" i="26"/>
  <c r="AQ14" i="26" s="1"/>
  <c r="AR17" i="31"/>
  <c r="AS17" i="31" s="1"/>
  <c r="O6" i="33" s="1"/>
  <c r="AS6" i="31"/>
  <c r="K6" i="33" s="1"/>
  <c r="AP18" i="26"/>
  <c r="AQ18" i="26" s="1"/>
  <c r="AR21" i="31"/>
  <c r="AS21" i="31" s="1"/>
  <c r="AS10" i="31"/>
  <c r="AP20" i="26"/>
  <c r="AR23" i="31"/>
  <c r="AS23" i="31" s="1"/>
  <c r="AS12" i="31"/>
  <c r="AS57" i="31"/>
  <c r="AP15" i="26"/>
  <c r="AQ15" i="26" s="1"/>
  <c r="AR18" i="31"/>
  <c r="AS18" i="31" s="1"/>
  <c r="AS7" i="31"/>
  <c r="AP17" i="26"/>
  <c r="AQ17" i="26" s="1"/>
  <c r="AR20" i="31"/>
  <c r="AS20" i="31" s="1"/>
  <c r="AS9" i="31"/>
  <c r="AS48" i="31"/>
  <c r="O10" i="33"/>
  <c r="AP19" i="26"/>
  <c r="AQ19" i="26" s="1"/>
  <c r="AR22" i="31"/>
  <c r="AS22" i="31" s="1"/>
  <c r="AS11" i="31"/>
  <c r="AN36" i="26"/>
  <c r="AD24" i="31"/>
  <c r="AD50" i="31" s="1"/>
  <c r="N4" i="33"/>
  <c r="N7" i="33" s="1"/>
  <c r="J34" i="33"/>
  <c r="K34" i="33"/>
  <c r="O47" i="26"/>
  <c r="AO36" i="26" l="1"/>
  <c r="AP23" i="26"/>
  <c r="AQ23" i="26" s="1"/>
  <c r="AQ13" i="26"/>
  <c r="AR24" i="31"/>
  <c r="AS15" i="31"/>
  <c r="AQ20" i="26"/>
  <c r="AP22" i="26"/>
  <c r="AQ22" i="26" s="1"/>
  <c r="AP21" i="26"/>
  <c r="AQ21" i="26" s="1"/>
  <c r="AO6" i="26"/>
  <c r="AQ50" i="31"/>
  <c r="AS24" i="31" l="1"/>
  <c r="AS50" i="31" s="1"/>
  <c r="O4" i="33"/>
  <c r="O7" i="33" s="1"/>
  <c r="AP6" i="26"/>
  <c r="AR50" i="31"/>
  <c r="AP36" i="26"/>
  <c r="AE9" i="26"/>
  <c r="AI9" i="26" l="1"/>
  <c r="AP9" i="26" l="1"/>
  <c r="AL9" i="26" l="1"/>
  <c r="AH9" i="26"/>
  <c r="AA9" i="26"/>
  <c r="Z9" i="26"/>
  <c r="X9" i="26"/>
  <c r="Y9" i="26"/>
  <c r="W9" i="26"/>
  <c r="V9" i="26"/>
  <c r="U9" i="26"/>
  <c r="T9" i="26"/>
  <c r="O4" i="31" l="1"/>
  <c r="AM9" i="26"/>
  <c r="AO9" i="26"/>
  <c r="AJ9" i="26"/>
  <c r="AG9" i="26"/>
  <c r="AK9" i="26"/>
  <c r="AN9" i="26"/>
  <c r="S9" i="26"/>
  <c r="M50" i="31" l="1"/>
  <c r="L50" i="31"/>
  <c r="G50" i="31"/>
  <c r="I50" i="31"/>
  <c r="N50" i="31"/>
  <c r="H50" i="31"/>
  <c r="D50" i="31"/>
  <c r="E50" i="31"/>
  <c r="J50" i="31"/>
  <c r="K50" i="31"/>
  <c r="C50" i="31"/>
  <c r="F50" i="31"/>
  <c r="I4" i="33"/>
  <c r="I5" i="33"/>
  <c r="O23" i="26"/>
  <c r="O7" i="26"/>
  <c r="M8" i="33"/>
  <c r="M9" i="33"/>
  <c r="M10" i="33"/>
  <c r="I27" i="33"/>
  <c r="O50" i="31"/>
  <c r="AF9" i="26"/>
  <c r="AQ6" i="26"/>
  <c r="I7" i="33" l="1"/>
  <c r="I8" i="33" s="1"/>
  <c r="I9" i="33" s="1"/>
  <c r="I10" i="33" s="1"/>
  <c r="I26" i="33" s="1"/>
  <c r="M26" i="33" s="1"/>
  <c r="M5" i="33"/>
  <c r="M4" i="33"/>
  <c r="AQ9" i="26"/>
  <c r="AQ12" i="26"/>
  <c r="R9" i="26"/>
  <c r="AC6" i="26"/>
  <c r="AQ54" i="26" l="1"/>
  <c r="AQ59" i="26" s="1"/>
  <c r="D2" i="29"/>
  <c r="AQ36" i="26"/>
  <c r="D3" i="29" s="1"/>
  <c r="M7" i="33"/>
  <c r="E4" i="33"/>
  <c r="M27" i="33"/>
  <c r="C35" i="26"/>
  <c r="AC9" i="26"/>
  <c r="AC12" i="26"/>
  <c r="O35" i="26" l="1"/>
  <c r="C36" i="26"/>
  <c r="C2" i="29"/>
  <c r="AC54" i="26"/>
  <c r="AC59" i="26" s="1"/>
  <c r="C6" i="29" s="1"/>
  <c r="D4" i="29"/>
  <c r="D5" i="29" s="1"/>
  <c r="AC36" i="26"/>
  <c r="C3" i="29" s="1"/>
  <c r="D4" i="33"/>
  <c r="I34" i="33"/>
  <c r="I28" i="33"/>
  <c r="C4" i="29" l="1"/>
  <c r="C5" i="29" s="1"/>
  <c r="Q54" i="26"/>
  <c r="Q59" i="26" s="1"/>
  <c r="Q61" i="26" s="1"/>
  <c r="Q63" i="26" s="1"/>
  <c r="D8" i="33"/>
  <c r="I29" i="33"/>
  <c r="I33" i="33" s="1"/>
  <c r="I35" i="33" s="1"/>
  <c r="O6" i="26"/>
  <c r="O9" i="26" s="1"/>
  <c r="E5" i="33"/>
  <c r="E6" i="33" s="1"/>
  <c r="B2" i="29" l="1"/>
  <c r="O54" i="26"/>
  <c r="O59" i="26" s="1"/>
  <c r="C4" i="33"/>
  <c r="F4" i="33" s="1"/>
  <c r="M28" i="33"/>
  <c r="E7" i="33"/>
  <c r="D5" i="33"/>
  <c r="C54" i="26" l="1"/>
  <c r="E2" i="29"/>
  <c r="E8" i="33"/>
  <c r="E9" i="33" s="1"/>
  <c r="E10" i="33" s="1"/>
  <c r="D6" i="33"/>
  <c r="C59" i="26" l="1"/>
  <c r="C61" i="26" s="1"/>
  <c r="C63" i="26" s="1"/>
  <c r="C65" i="26" s="1"/>
  <c r="D64" i="26" s="1"/>
  <c r="D54" i="26"/>
  <c r="D7" i="33"/>
  <c r="D9" i="33"/>
  <c r="D10" i="33" s="1"/>
  <c r="E54" i="26" l="1"/>
  <c r="D59" i="26"/>
  <c r="AD4" i="31"/>
  <c r="J4" i="33" s="1"/>
  <c r="F54" i="26" l="1"/>
  <c r="E59" i="26"/>
  <c r="C8" i="33"/>
  <c r="F8" i="33" s="1"/>
  <c r="J5" i="33"/>
  <c r="J7" i="33" s="1"/>
  <c r="J8" i="33" s="1"/>
  <c r="J9" i="33" s="1"/>
  <c r="J10" i="33" s="1"/>
  <c r="G54" i="26" l="1"/>
  <c r="F59" i="26"/>
  <c r="F61" i="26" s="1"/>
  <c r="F63" i="26" s="1"/>
  <c r="J26" i="33"/>
  <c r="AS4" i="31"/>
  <c r="H54" i="26" l="1"/>
  <c r="G59" i="26"/>
  <c r="G61" i="26" s="1"/>
  <c r="G63" i="26" s="1"/>
  <c r="K4" i="33"/>
  <c r="K7" i="33" s="1"/>
  <c r="K8" i="33" s="1"/>
  <c r="N26" i="33"/>
  <c r="N27" i="33"/>
  <c r="J29" i="33"/>
  <c r="I54" i="26" l="1"/>
  <c r="H59" i="26"/>
  <c r="H61" i="26" s="1"/>
  <c r="H63" i="26" s="1"/>
  <c r="K9" i="33"/>
  <c r="K10" i="33" s="1"/>
  <c r="J33" i="33"/>
  <c r="J35" i="33" s="1"/>
  <c r="N28" i="33"/>
  <c r="J54" i="26" l="1"/>
  <c r="I59" i="26"/>
  <c r="I61" i="26" s="1"/>
  <c r="I63" i="26" s="1"/>
  <c r="K26" i="33"/>
  <c r="K29" i="33" s="1"/>
  <c r="O28" i="33" s="1"/>
  <c r="J59" i="26" l="1"/>
  <c r="J61" i="26" s="1"/>
  <c r="J63" i="26" s="1"/>
  <c r="K54" i="26"/>
  <c r="O26" i="33"/>
  <c r="O27" i="33"/>
  <c r="K33" i="33"/>
  <c r="K35" i="33" s="1"/>
  <c r="K59" i="26" l="1"/>
  <c r="K61" i="26" s="1"/>
  <c r="K63" i="26" s="1"/>
  <c r="L54" i="26"/>
  <c r="E33" i="26"/>
  <c r="E32" i="26"/>
  <c r="D33" i="26"/>
  <c r="D32" i="26"/>
  <c r="D34" i="26"/>
  <c r="O24" i="26"/>
  <c r="E34" i="26"/>
  <c r="D36" i="26" l="1"/>
  <c r="D61" i="26" s="1"/>
  <c r="D63" i="26" s="1"/>
  <c r="D65" i="26" s="1"/>
  <c r="E64" i="26" s="1"/>
  <c r="E36" i="26"/>
  <c r="E61" i="26" s="1"/>
  <c r="E63" i="26" s="1"/>
  <c r="L59" i="26"/>
  <c r="L61" i="26" s="1"/>
  <c r="L63" i="26" s="1"/>
  <c r="M54" i="26"/>
  <c r="O33" i="26"/>
  <c r="O32" i="26"/>
  <c r="O34" i="26"/>
  <c r="O36" i="26" l="1"/>
  <c r="B3" i="29" s="1"/>
  <c r="B4" i="29" s="1"/>
  <c r="E65" i="26"/>
  <c r="F64" i="26" s="1"/>
  <c r="F65" i="26" s="1"/>
  <c r="G64" i="26" s="1"/>
  <c r="G65" i="26" s="1"/>
  <c r="H64" i="26" s="1"/>
  <c r="H65" i="26" s="1"/>
  <c r="I64" i="26" s="1"/>
  <c r="I65" i="26" s="1"/>
  <c r="J64" i="26" s="1"/>
  <c r="J65" i="26" s="1"/>
  <c r="K64" i="26" s="1"/>
  <c r="K65" i="26" s="1"/>
  <c r="L64" i="26" s="1"/>
  <c r="L65" i="26" s="1"/>
  <c r="M64" i="26" s="1"/>
  <c r="N54" i="26"/>
  <c r="N59" i="26" s="1"/>
  <c r="N61" i="26" s="1"/>
  <c r="N63" i="26" s="1"/>
  <c r="M59" i="26"/>
  <c r="M61" i="26" s="1"/>
  <c r="M63" i="26" s="1"/>
  <c r="E3" i="29"/>
  <c r="E4" i="29" s="1"/>
  <c r="E5" i="29" s="1"/>
  <c r="B5" i="29"/>
  <c r="C5" i="33"/>
  <c r="F5" i="33" s="1"/>
  <c r="F6" i="33" s="1"/>
  <c r="M65" i="26" l="1"/>
  <c r="N64" i="26" s="1"/>
  <c r="N65" i="26" s="1"/>
  <c r="C6" i="33"/>
  <c r="C9" i="33" s="1"/>
  <c r="C10" i="33" s="1"/>
  <c r="C7" i="33"/>
  <c r="Q64" i="26" l="1"/>
  <c r="Q65" i="26" s="1"/>
  <c r="C7" i="29" l="1"/>
  <c r="C8" i="29" s="1"/>
  <c r="O50" i="26" l="1"/>
  <c r="B6" i="29" l="1"/>
  <c r="B7" i="29" s="1"/>
  <c r="B8" i="29" s="1"/>
  <c r="O61" i="26"/>
  <c r="AC61" i="26"/>
  <c r="R54" i="26"/>
  <c r="S54" i="26" l="1"/>
  <c r="S59" i="26" s="1"/>
  <c r="S61" i="26" s="1"/>
  <c r="S63" i="26" s="1"/>
  <c r="R59" i="26"/>
  <c r="R61" i="26" s="1"/>
  <c r="R63" i="26" s="1"/>
  <c r="R64" i="26"/>
  <c r="T54" i="26" l="1"/>
  <c r="T59" i="26" s="1"/>
  <c r="T61" i="26" s="1"/>
  <c r="T63" i="26" s="1"/>
  <c r="R65" i="26"/>
  <c r="S64" i="26" s="1"/>
  <c r="S65" i="26" s="1"/>
  <c r="T64" i="26" s="1"/>
  <c r="U54" i="26" l="1"/>
  <c r="U59" i="26" s="1"/>
  <c r="U61" i="26" s="1"/>
  <c r="U63" i="26" s="1"/>
  <c r="T65" i="26"/>
  <c r="U64" i="26" s="1"/>
  <c r="V54" i="26" l="1"/>
  <c r="V59" i="26" s="1"/>
  <c r="V61" i="26" s="1"/>
  <c r="V63" i="26" s="1"/>
  <c r="U65" i="26"/>
  <c r="V64" i="26" s="1"/>
  <c r="V65" i="26" l="1"/>
  <c r="W64" i="26" s="1"/>
  <c r="W54" i="26"/>
  <c r="W59" i="26" s="1"/>
  <c r="W61" i="26" s="1"/>
  <c r="W63" i="26" s="1"/>
  <c r="W65" i="26" s="1"/>
  <c r="X64" i="26" s="1"/>
  <c r="X54" i="26"/>
  <c r="X59" i="26" s="1"/>
  <c r="Y54" i="26" l="1"/>
  <c r="Y59" i="26" s="1"/>
  <c r="X61" i="26"/>
  <c r="X63" i="26" s="1"/>
  <c r="X65" i="26" s="1"/>
  <c r="Y64" i="26" s="1"/>
  <c r="Z54" i="26" l="1"/>
  <c r="Z59" i="26" s="1"/>
  <c r="Y61" i="26"/>
  <c r="Y63" i="26" s="1"/>
  <c r="Y65" i="26" s="1"/>
  <c r="Z64" i="26" s="1"/>
  <c r="AA54" i="26" l="1"/>
  <c r="AA59" i="26" s="1"/>
  <c r="Z61" i="26"/>
  <c r="Z63" i="26" s="1"/>
  <c r="Z65" i="26" s="1"/>
  <c r="AA64" i="26" s="1"/>
  <c r="AB54" i="26" l="1"/>
  <c r="AA61" i="26"/>
  <c r="AA63" i="26" s="1"/>
  <c r="AA65" i="26" s="1"/>
  <c r="AB64" i="26" s="1"/>
  <c r="AB59" i="26" l="1"/>
  <c r="AB61" i="26" s="1"/>
  <c r="AB63" i="26" s="1"/>
  <c r="AB65" i="26" s="1"/>
  <c r="AE64" i="26" s="1"/>
  <c r="AF50" i="26"/>
  <c r="AH50" i="26" l="1"/>
  <c r="AG50" i="26"/>
  <c r="AI50" i="26" l="1"/>
  <c r="AJ50" i="26" l="1"/>
  <c r="AK50" i="26" l="1"/>
  <c r="AL50" i="26" l="1"/>
  <c r="AM50" i="26" l="1"/>
  <c r="AN50" i="26" l="1"/>
  <c r="AO50" i="26" l="1"/>
  <c r="AP50" i="26" l="1"/>
  <c r="AQ40" i="26"/>
  <c r="AQ50" i="26" l="1"/>
  <c r="D6" i="29" s="1"/>
  <c r="AE54" i="26"/>
  <c r="AF54" i="26" s="1"/>
  <c r="E6" i="29" l="1"/>
  <c r="E7" i="29" s="1"/>
  <c r="E8" i="29" s="1"/>
  <c r="D7" i="29"/>
  <c r="D8" i="29" s="1"/>
  <c r="AQ61" i="26"/>
  <c r="AF59" i="26"/>
  <c r="AF61" i="26" s="1"/>
  <c r="AF63" i="26" s="1"/>
  <c r="AG54" i="26"/>
  <c r="AE59" i="26"/>
  <c r="AE61" i="26" s="1"/>
  <c r="AE63" i="26" s="1"/>
  <c r="AE65" i="26" s="1"/>
  <c r="AF64" i="26" s="1"/>
  <c r="AH54" i="26" l="1"/>
  <c r="AG59" i="26"/>
  <c r="AG61" i="26" s="1"/>
  <c r="AG63" i="26" s="1"/>
  <c r="AF65" i="26"/>
  <c r="AG64" i="26" s="1"/>
  <c r="AG65" i="26" l="1"/>
  <c r="AH64" i="26" s="1"/>
  <c r="AI54" i="26"/>
  <c r="AH59" i="26"/>
  <c r="AH61" i="26" s="1"/>
  <c r="AH63" i="26" s="1"/>
  <c r="AH65" i="26" l="1"/>
  <c r="AI64" i="26" s="1"/>
  <c r="AI59" i="26"/>
  <c r="AI61" i="26" s="1"/>
  <c r="AI63" i="26" s="1"/>
  <c r="AJ54" i="26"/>
  <c r="AI65" i="26" l="1"/>
  <c r="AJ64" i="26" s="1"/>
  <c r="AK54" i="26"/>
  <c r="AJ59" i="26"/>
  <c r="AJ61" i="26" s="1"/>
  <c r="AJ63" i="26" s="1"/>
  <c r="AJ65" i="26" l="1"/>
  <c r="AK64" i="26" s="1"/>
  <c r="AK59" i="26"/>
  <c r="AK61" i="26" s="1"/>
  <c r="AK63" i="26" s="1"/>
  <c r="AK65" i="26" s="1"/>
  <c r="AL64" i="26" s="1"/>
  <c r="AL54" i="26"/>
  <c r="AL59" i="26" l="1"/>
  <c r="AL61" i="26" s="1"/>
  <c r="AL63" i="26" s="1"/>
  <c r="AL65" i="26" s="1"/>
  <c r="AM64" i="26" s="1"/>
  <c r="AM54" i="26"/>
  <c r="AM59" i="26" l="1"/>
  <c r="AM61" i="26" s="1"/>
  <c r="AM63" i="26" s="1"/>
  <c r="AM65" i="26" s="1"/>
  <c r="AN64" i="26" s="1"/>
  <c r="AN54" i="26"/>
  <c r="AO54" i="26" l="1"/>
  <c r="AN59" i="26"/>
  <c r="AN61" i="26" s="1"/>
  <c r="AN63" i="26" s="1"/>
  <c r="AN65" i="26" s="1"/>
  <c r="AO64" i="26" s="1"/>
  <c r="AP54" i="26" l="1"/>
  <c r="AP59" i="26" s="1"/>
  <c r="AP61" i="26" s="1"/>
  <c r="AP63" i="26" s="1"/>
  <c r="AO59" i="26"/>
  <c r="AO61" i="26" s="1"/>
  <c r="AO63" i="26" s="1"/>
  <c r="AO65" i="26" s="1"/>
  <c r="AP64" i="26" s="1"/>
  <c r="AP65" i="26" l="1"/>
</calcChain>
</file>

<file path=xl/sharedStrings.xml><?xml version="1.0" encoding="utf-8"?>
<sst xmlns="http://schemas.openxmlformats.org/spreadsheetml/2006/main" count="340" uniqueCount="188">
  <si>
    <t>Total</t>
  </si>
  <si>
    <t>Year 1</t>
  </si>
  <si>
    <t>Year 2</t>
  </si>
  <si>
    <t>Year 3</t>
  </si>
  <si>
    <t>Investment</t>
  </si>
  <si>
    <t>Sales</t>
  </si>
  <si>
    <t>Cost of sales</t>
  </si>
  <si>
    <t>Overheads</t>
  </si>
  <si>
    <t>Start-up</t>
  </si>
  <si>
    <t>CASHFLOW FORECAST IN RESPECT OF THE PERIOD: YEAR 2</t>
  </si>
  <si>
    <t>CASHFLOW FORECAST IN RESPECT OF THE PERIOD: YEAR 3</t>
  </si>
  <si>
    <t>Capital Introduced (Directors)</t>
  </si>
  <si>
    <t>TOTAL RECEIPTS</t>
  </si>
  <si>
    <t>Opening Balance</t>
  </si>
  <si>
    <t>Closing Balance</t>
  </si>
  <si>
    <t>Activity</t>
  </si>
  <si>
    <t>Category mix</t>
  </si>
  <si>
    <t>Gross profit</t>
  </si>
  <si>
    <t>Gross Margin</t>
  </si>
  <si>
    <t>Net Margin</t>
  </si>
  <si>
    <t>Item</t>
  </si>
  <si>
    <t>Month 1</t>
  </si>
  <si>
    <t>Month 2</t>
  </si>
  <si>
    <t>Month 3</t>
  </si>
  <si>
    <t>Month 4</t>
  </si>
  <si>
    <t>Month 5</t>
  </si>
  <si>
    <t>Month 6</t>
  </si>
  <si>
    <t>Month 7</t>
  </si>
  <si>
    <t>Month 8</t>
  </si>
  <si>
    <t>Month 9</t>
  </si>
  <si>
    <t>Month 10</t>
  </si>
  <si>
    <t>Month 11</t>
  </si>
  <si>
    <t>Month 12</t>
  </si>
  <si>
    <t>sales</t>
  </si>
  <si>
    <t>Assumptions</t>
  </si>
  <si>
    <t>3 years</t>
  </si>
  <si>
    <t>Net profit</t>
  </si>
  <si>
    <t>Units sold</t>
  </si>
  <si>
    <t>Insurance</t>
  </si>
  <si>
    <t>Telephone and Internet</t>
  </si>
  <si>
    <t>New products</t>
  </si>
  <si>
    <t>Wholesale</t>
  </si>
  <si>
    <t>Launch products</t>
  </si>
  <si>
    <t>Ave selling price</t>
  </si>
  <si>
    <t>Contingency</t>
  </si>
  <si>
    <t>Outsourced</t>
  </si>
  <si>
    <t>Bookkeeping</t>
  </si>
  <si>
    <t>ü</t>
  </si>
  <si>
    <t>Accounting</t>
  </si>
  <si>
    <t>Legal</t>
  </si>
  <si>
    <t>Administration</t>
  </si>
  <si>
    <t>Marketing and lead generation</t>
  </si>
  <si>
    <t>Marketing events</t>
  </si>
  <si>
    <t>Branding</t>
  </si>
  <si>
    <t>Availability</t>
  </si>
  <si>
    <t>Business Launch</t>
  </si>
  <si>
    <t>Totals hours</t>
  </si>
  <si>
    <t>Total weeks ( WTE: 37.5hrs per week)</t>
  </si>
  <si>
    <t>Administrators</t>
  </si>
  <si>
    <t>Total staff WTE (44 weeks per year)</t>
  </si>
  <si>
    <t>Total staff (to include part-time working) - on payroll</t>
  </si>
  <si>
    <t>Directors</t>
  </si>
  <si>
    <t>Care workers</t>
  </si>
  <si>
    <t>Delivery of care</t>
  </si>
  <si>
    <t>Expansion strategy</t>
  </si>
  <si>
    <t>Writing and presentation of tenders</t>
  </si>
  <si>
    <t>Fee (per hour)</t>
  </si>
  <si>
    <t>Care cost (per hour)</t>
  </si>
  <si>
    <t>Travel cost and contingency (per hour)</t>
  </si>
  <si>
    <t>Total gross cost</t>
  </si>
  <si>
    <t>Competitors</t>
  </si>
  <si>
    <t>Company</t>
  </si>
  <si>
    <t>Comment</t>
  </si>
  <si>
    <t>Qualified Nurses / Healthcare Assistents / Support Workers</t>
  </si>
  <si>
    <t>Administrator</t>
  </si>
  <si>
    <t>Care Manager</t>
  </si>
  <si>
    <r>
      <t xml:space="preserve">ü </t>
    </r>
    <r>
      <rPr>
        <sz val="12"/>
        <color rgb="FF70AD47"/>
        <rFont val="Calibri"/>
        <family val="2"/>
        <scheme val="minor"/>
      </rPr>
      <t>(year 1 only)</t>
    </r>
  </si>
  <si>
    <t>margin</t>
  </si>
  <si>
    <t>Uniforms</t>
  </si>
  <si>
    <t>Staffing</t>
  </si>
  <si>
    <t>Domiciliary Care</t>
  </si>
  <si>
    <t>Total Staffing + Domiciliary Care</t>
  </si>
  <si>
    <t xml:space="preserve"> </t>
  </si>
  <si>
    <t>Qualified Nurses (standard hours)</t>
  </si>
  <si>
    <t>Health Care Assistants (standard hours)</t>
  </si>
  <si>
    <t>Support Workers (Standard hours)</t>
  </si>
  <si>
    <t>Qualified Nurses (Sat and nights +30%)</t>
  </si>
  <si>
    <t>Health Care Assistants (Sat and nights +30%)</t>
  </si>
  <si>
    <t>Support Workers (Sat and nights +30%)</t>
  </si>
  <si>
    <t>Qualified Nurses (Sun and public holidays +60%)</t>
  </si>
  <si>
    <t>Health Care Assistants (Sun and public holidays +60%)</t>
  </si>
  <si>
    <t>Support Workers (Sun and public holidays +60%)</t>
  </si>
  <si>
    <t>Private Clients (standard hours)</t>
  </si>
  <si>
    <t>Social Services (standard hours)</t>
  </si>
  <si>
    <t>Product</t>
  </si>
  <si>
    <t>Gross margin</t>
  </si>
  <si>
    <t>Staff cost (per hour)</t>
  </si>
  <si>
    <t>Employer NI contribution (per hour)</t>
  </si>
  <si>
    <t>Employer pension contribution (per hour)</t>
  </si>
  <si>
    <t>Live in package (24hrs)</t>
  </si>
  <si>
    <t>Live in package (7 days)</t>
  </si>
  <si>
    <t>https://www.bluebirdcare.co.uk/croydon/home</t>
  </si>
  <si>
    <t>We believe that care matters and we are committed to providing the highest quality homecare in Croydon so that our customers can remain in their own homes. We deliver homecare and support services to the London Borough of Croydon area, including Coulsdon, Purley, Kenley, Sanderstead, Shirley, Selsdon, Croydon, Thornton Heath, Norbury, SE25, SE19 and Addington. Bluebird Care UK first opened its doors in 2004 as a small family business dedicated to providing high quality homecare services. We have now grown into a leading care at home provider, delivering around 20,000 visits each day right across the country. Our commitment to delivering the services you want, how you want them, in the comfort of your own home is stronger now than ever. </t>
  </si>
  <si>
    <t>https://www.rightathomeuk.co.uk/croydon/</t>
  </si>
  <si>
    <t>Our clients receive the care the way they want to have it delivered. They are involved in all decision-making, including agreement of their personalised care plan. We know that emotional and moral support for our clients and their family can be just as important as our specialist care knowledge, so it is ingrained in the support we provide and we always keep in close contact with concerned family and friends. We also understand that good day-to-day communication is vital to give families and loved ones peace of mind, which is why all daily records and communication sheets are kept easily accessible in the clients’ home and any concern can be easily addressed through a call to the office.</t>
  </si>
  <si>
    <t>http://www.premiercareservices.co.uk/</t>
  </si>
  <si>
    <t>Premier Care Services Ltd was established in 2003 and is one of the oldest established care providers in Croydon. Our aim at Premier Care Services Ltd is to support Service users by providing affordable, reliable and flexible care services, which are easily accessible, from local base and which enable Service users to maintain their chosen independent lifestyle as far as possible in appropriate care settings. Personalised care, with a compassionate approach and dedicated service is our main message which reflects throughout our organisation.</t>
  </si>
  <si>
    <t>http://care-solutions.org.uk/</t>
  </si>
  <si>
    <t>Care Solutions Recruitment Agency Ltd is specialised in Domiciliary Home Care Services, Training, Employment and Nursing Agency. We provide quality personal care and support that helps people to live independent in their own homes. Our services includes personal care, meal preparation, Domestic, shopping, assistance to attend social activities in the local Community, GP appointment, Holiday Escort, support with more complex needs and age-related conditions. Our dedicated team of highly qualified Care Workers will deliver effective support that is tailored to meet your individual needs.</t>
  </si>
  <si>
    <t>http://www.assuranceagency.co.uk/</t>
  </si>
  <si>
    <t>Assurance Nursing &amp; Employment Agency Ltd trains its staff to provide unobtrusive care with privacy, dignity and respect. Our care staff respect cultural diversity and understand that clients and their families wish to be treated with courtesy and sensitivity. Care is personalised to the individual, with the client making their own choices and decisions. Where personal circumstances change, so can the care package. Our care packages are fully flexible and can be adapted at any time, to suit the client.</t>
  </si>
  <si>
    <t>http://bc-healthcare.co.uk/</t>
  </si>
  <si>
    <t>Our business is to provide you with a complete range of contract and permanent recruitment solutions to all of your health and social care recruitment needs throughout the UK</t>
  </si>
  <si>
    <t>CQC Fees</t>
  </si>
  <si>
    <t>Hospitals</t>
  </si>
  <si>
    <t>Community Services</t>
  </si>
  <si>
    <t>Care homes</t>
  </si>
  <si>
    <t>Assisted living facilities</t>
  </si>
  <si>
    <t>Outpatient centres.</t>
  </si>
  <si>
    <t>Client</t>
  </si>
  <si>
    <t>Hospitals, including community services and outpatient centers</t>
  </si>
  <si>
    <t>Care Homes and assisted living facilities</t>
  </si>
  <si>
    <t>Opportunity</t>
  </si>
  <si>
    <t>Source</t>
  </si>
  <si>
    <t>gov.uk/government//care-homes-market-study</t>
  </si>
  <si>
    <t>30th Nov 2017</t>
  </si>
  <si>
    <t>Date</t>
  </si>
  <si>
    <r>
      <t xml:space="preserve">The care homes sector is worth around £15.9 billion a year in the UK, with around 410,000 residents. We calculate that there are around 5,500 different providers in the UK operating </t>
    </r>
    <r>
      <rPr>
        <b/>
        <sz val="12"/>
        <color rgb="FF222222"/>
        <rFont val="Calibri"/>
        <family val="2"/>
        <scheme val="minor"/>
      </rPr>
      <t>11,300 care homes</t>
    </r>
    <r>
      <rPr>
        <sz val="12"/>
        <color rgb="FF222222"/>
        <rFont val="Calibri"/>
        <family val="2"/>
        <scheme val="minor"/>
      </rPr>
      <t xml:space="preserve"> for the elderly.</t>
    </r>
  </si>
  <si>
    <t xml:space="preserve">Qualified Nurses </t>
  </si>
  <si>
    <t xml:space="preserve">Health Care Assistants </t>
  </si>
  <si>
    <t xml:space="preserve">Support Workers </t>
  </si>
  <si>
    <t>Qualified Nurses +25%</t>
  </si>
  <si>
    <t>Health Care Assistants +25%</t>
  </si>
  <si>
    <t>Support Workers +25%</t>
  </si>
  <si>
    <t>Qualified Nurses +50%</t>
  </si>
  <si>
    <t>Health Care Assistants +50%</t>
  </si>
  <si>
    <t>Support Workers +50%</t>
  </si>
  <si>
    <t xml:space="preserve">Private Clients </t>
  </si>
  <si>
    <t xml:space="preserve">Social Services </t>
  </si>
  <si>
    <t>Social Services +50%</t>
  </si>
  <si>
    <t>Private Clients +50%</t>
  </si>
  <si>
    <t>Social Services +25%</t>
  </si>
  <si>
    <t>Private Clients +25%</t>
  </si>
  <si>
    <t>Employer NI 7%</t>
  </si>
  <si>
    <t>Employer Pension 3%</t>
  </si>
  <si>
    <t>Travel costs 5%</t>
  </si>
  <si>
    <t>Directors' Salaries</t>
  </si>
  <si>
    <t>Travel and Sustenance</t>
  </si>
  <si>
    <t>Internal Staff Wages</t>
  </si>
  <si>
    <t>Office Equipment</t>
  </si>
  <si>
    <t>Cash Flow</t>
  </si>
  <si>
    <t>Cost of Sales</t>
  </si>
  <si>
    <t>Total Expenditure</t>
  </si>
  <si>
    <t xml:space="preserve">Overheads </t>
  </si>
  <si>
    <t>Income from Sales</t>
  </si>
  <si>
    <t>Total Income from Sales</t>
  </si>
  <si>
    <t>Profit and Loss Analysis</t>
  </si>
  <si>
    <t>Gross Profit</t>
  </si>
  <si>
    <t>Net Profit</t>
  </si>
  <si>
    <t>Social Services</t>
  </si>
  <si>
    <t>Private Clients</t>
  </si>
  <si>
    <t>Support Workers</t>
  </si>
  <si>
    <t>Nurses</t>
  </si>
  <si>
    <t>Internal Staff Costs NI + Pension (10%)</t>
  </si>
  <si>
    <t>Private Clients(Sat and nights +30%)</t>
  </si>
  <si>
    <t>Social Services (Sat and nights +30%)</t>
  </si>
  <si>
    <t>Private Clients (Sun and public holidays +60%)</t>
  </si>
  <si>
    <t>Social Services (Sun and public holidays +60%)</t>
  </si>
  <si>
    <t>Number of hours sold per activity type</t>
  </si>
  <si>
    <t>Client Fee</t>
  </si>
  <si>
    <t>Staff Wages</t>
  </si>
  <si>
    <t>Expected Hours</t>
  </si>
  <si>
    <t>Total Cost of Sales</t>
  </si>
  <si>
    <t>HCA / Carer</t>
  </si>
  <si>
    <t>Finance Forward (2%) - Year 1 Only</t>
  </si>
  <si>
    <t>Income</t>
  </si>
  <si>
    <t xml:space="preserve">Total </t>
  </si>
  <si>
    <t>Staff DBS and Training Cost</t>
  </si>
  <si>
    <t>Consultancy and Branding</t>
  </si>
  <si>
    <t>Expenses</t>
  </si>
  <si>
    <t>Accountancy Fees</t>
  </si>
  <si>
    <t>Software Fees</t>
  </si>
  <si>
    <t>Policies Update Cost</t>
  </si>
  <si>
    <t>Website/Domain Renewal and Maintenance</t>
  </si>
  <si>
    <t>Rent/Deposit</t>
  </si>
  <si>
    <t xml:space="preserve">Advertising and Lead Generation </t>
  </si>
  <si>
    <t>CASHFLOW FORECAST IN RESPECT OF THE PERIOD: YEAR 1</t>
  </si>
  <si>
    <t>Staff DBS and Training Repayments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</si>
</sst>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quot;£&quot;#,##0;[Red]\-&quot;£&quot;#,##0"/>
    <numFmt numFmtId="165" formatCode="&quot;£&quot;#,##0.00;[Red]\-&quot;£&quot;#,##0.00"/>
    <numFmt numFmtId="166" formatCode="_-&quot;£&quot;* #,##0.00_-;\-&quot;£&quot;* #,##0.00_-;_-&quot;£&quot;* &quot;-&quot;??_-;_-@_-"/>
    <numFmt numFmtId="167" formatCode="_(* #,##0_);_(* \(#,##0\);_(* &quot;-&quot;??_);_(@_)"/>
    <numFmt numFmtId="168" formatCode="&quot;£&quot;#,##0"/>
    <numFmt numFmtId="169" formatCode="[$$-409]#,##0"/>
    <numFmt numFmtId="170" formatCode="#,##0_ ;\-#,##0\ "/>
    <numFmt numFmtId="171" formatCode="0.0%"/>
    <numFmt numFmtId="172" formatCode="&quot;£&quot;#,##0.00"/>
    <numFmt numFmtId="173" formatCode="#,##0.0"/>
  </numFmts>
  <fonts count="49">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indexed="8"/>
      <name val="Calibri"/>
      <family val="2"/>
    </font>
    <font>
      <sz val="11"/>
      <name val="Calibri"/>
      <family val="2"/>
    </font>
    <font>
      <sz val="11"/>
      <name val="Calibri"/>
      <family val="2"/>
      <scheme val="minor"/>
    </font>
    <font>
      <sz val="10"/>
      <color theme="1"/>
      <name val="Times New Roman"/>
      <family val="1"/>
    </font>
    <font>
      <sz val="11"/>
      <color rgb="FF000000"/>
      <name val="Calibri"/>
      <family val="2"/>
    </font>
    <font>
      <sz val="11"/>
      <color rgb="FF000000"/>
      <name val="Calibri"/>
      <family val="2"/>
      <scheme val="minor"/>
    </font>
    <font>
      <u/>
      <sz val="11"/>
      <color theme="10"/>
      <name val="Calibri"/>
      <family val="2"/>
      <scheme val="minor"/>
    </font>
    <font>
      <sz val="11"/>
      <color rgb="FFFF0000"/>
      <name val="Calibri"/>
      <family val="2"/>
      <scheme val="minor"/>
    </font>
    <font>
      <b/>
      <sz val="10.5"/>
      <color rgb="FF333333"/>
      <name val="Verdana"/>
      <family val="2"/>
    </font>
    <font>
      <sz val="10.5"/>
      <color rgb="FF333333"/>
      <name val="Verdana"/>
      <family val="2"/>
    </font>
    <font>
      <sz val="16"/>
      <color rgb="FF70AD47"/>
      <name val="Wingdings"/>
      <charset val="2"/>
    </font>
    <font>
      <sz val="10"/>
      <color rgb="FF000000"/>
      <name val="Times New Roman"/>
      <family val="1"/>
    </font>
    <font>
      <sz val="11"/>
      <color rgb="FF4A494A"/>
      <name val="Calibri"/>
      <family val="2"/>
      <scheme val="minor"/>
    </font>
    <font>
      <sz val="11"/>
      <color rgb="FF70AD47"/>
      <name val="Calibri"/>
      <family val="2"/>
      <scheme val="minor"/>
    </font>
    <font>
      <sz val="11"/>
      <color rgb="FF383838"/>
      <name val="Calibri"/>
      <family val="2"/>
      <scheme val="minor"/>
    </font>
    <font>
      <sz val="12"/>
      <color rgb="FF70AD47"/>
      <name val="Calibri"/>
      <family val="2"/>
      <scheme val="minor"/>
    </font>
    <font>
      <sz val="11"/>
      <color rgb="FF333333"/>
      <name val="Arial"/>
      <family val="2"/>
    </font>
    <font>
      <sz val="11"/>
      <color rgb="FF2F4862"/>
      <name val="Hind Siliguri"/>
    </font>
    <font>
      <sz val="11"/>
      <color theme="1"/>
      <name val="Calibri"/>
      <family val="2"/>
    </font>
    <font>
      <sz val="10"/>
      <color rgb="FF000000"/>
      <name val="Calibri"/>
      <family val="2"/>
    </font>
    <font>
      <sz val="10"/>
      <color theme="1"/>
      <name val="Calibri"/>
      <family val="2"/>
    </font>
    <font>
      <sz val="10"/>
      <name val="Calibri"/>
      <family val="2"/>
    </font>
    <font>
      <sz val="11"/>
      <color rgb="FF202020"/>
      <name val="Arial"/>
      <family val="2"/>
    </font>
    <font>
      <sz val="12"/>
      <color rgb="FF4A494A"/>
      <name val="Arial"/>
      <family val="2"/>
    </font>
    <font>
      <b/>
      <sz val="14"/>
      <color rgb="FF333333"/>
      <name val="Arial"/>
      <family val="2"/>
    </font>
    <font>
      <sz val="12"/>
      <color rgb="FF000000"/>
      <name val="Arial"/>
      <family val="2"/>
    </font>
    <font>
      <sz val="10"/>
      <color rgb="FF3B3B3B"/>
      <name val="Arial"/>
      <family val="2"/>
    </font>
    <font>
      <b/>
      <sz val="24"/>
      <color theme="1"/>
      <name val="Inherit"/>
    </font>
    <font>
      <b/>
      <sz val="12"/>
      <name val="Calibri"/>
      <family val="2"/>
      <scheme val="minor"/>
    </font>
    <font>
      <sz val="12"/>
      <color rgb="FF000000"/>
      <name val="Calibri"/>
      <family val="2"/>
      <scheme val="minor"/>
    </font>
    <font>
      <sz val="12"/>
      <color theme="1"/>
      <name val="Calibri"/>
      <family val="2"/>
      <scheme val="minor"/>
    </font>
    <font>
      <sz val="12"/>
      <color rgb="FF222222"/>
      <name val="Calibri"/>
      <family val="2"/>
      <scheme val="minor"/>
    </font>
    <font>
      <b/>
      <sz val="12"/>
      <color rgb="FF222222"/>
      <name val="Calibri"/>
      <family val="2"/>
      <scheme val="minor"/>
    </font>
    <font>
      <b/>
      <sz val="12"/>
      <color theme="1"/>
      <name val="Calibri"/>
      <family val="2"/>
      <scheme val="minor"/>
    </font>
    <font>
      <b/>
      <u/>
      <sz val="12"/>
      <color indexed="8"/>
      <name val="Calibri"/>
      <family val="2"/>
      <scheme val="minor"/>
    </font>
    <font>
      <sz val="12"/>
      <name val="Calibri"/>
      <family val="2"/>
      <scheme val="minor"/>
    </font>
    <font>
      <b/>
      <sz val="12"/>
      <color indexed="8"/>
      <name val="Calibri"/>
      <family val="2"/>
      <scheme val="minor"/>
    </font>
    <font>
      <sz val="12"/>
      <color indexed="8"/>
      <name val="Calibri"/>
      <family val="2"/>
      <scheme val="minor"/>
    </font>
    <font>
      <sz val="12"/>
      <color theme="0" tint="-0.34998626667073579"/>
      <name val="Calibri"/>
      <family val="2"/>
      <scheme val="minor"/>
    </font>
    <font>
      <b/>
      <u/>
      <sz val="12"/>
      <color theme="0" tint="-0.34998626667073579"/>
      <name val="Calibri"/>
      <family val="2"/>
      <scheme val="minor"/>
    </font>
    <font>
      <sz val="12"/>
      <name val="Calibri (Body)_x0000_"/>
    </font>
    <font>
      <b/>
      <sz val="12"/>
      <name val="Calibri (Body)_x0000_"/>
    </font>
    <font>
      <sz val="12"/>
      <color theme="0"/>
      <name val="Calibri"/>
      <family val="2"/>
    </font>
    <font>
      <sz val="12"/>
      <color indexed="8"/>
      <name val="Calibri"/>
      <family val="2"/>
    </font>
    <font>
      <sz val="12"/>
      <color theme="1"/>
      <name val="Calibri"/>
      <family val="2"/>
    </font>
  </fonts>
  <fills count="24">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9"/>
        <bgColor indexed="64"/>
      </patternFill>
    </fill>
    <fill>
      <patternFill patternType="solid">
        <fgColor rgb="FFD3DFEE"/>
        <bgColor indexed="64"/>
      </patternFill>
    </fill>
    <fill>
      <patternFill patternType="solid">
        <fgColor theme="6"/>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rgb="FFFFFFFF"/>
        <bgColor indexed="64"/>
      </patternFill>
    </fill>
    <fill>
      <patternFill patternType="solid">
        <fgColor rgb="FFDCE6F1"/>
        <bgColor indexed="64"/>
      </patternFill>
    </fill>
    <fill>
      <patternFill patternType="solid">
        <fgColor rgb="FF92D050"/>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8" tint="0.399975585192419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top/>
      <bottom style="thin">
        <color indexed="64"/>
      </bottom>
      <diagonal/>
    </border>
    <border>
      <left style="thin">
        <color indexed="64"/>
      </left>
      <right style="hair">
        <color indexed="64"/>
      </right>
      <top/>
      <bottom style="hair">
        <color indexed="64"/>
      </bottom>
      <diagonal/>
    </border>
    <border>
      <left style="medium">
        <color rgb="FF4F81BD"/>
      </left>
      <right style="medium">
        <color rgb="FF4F81BD"/>
      </right>
      <top style="medium">
        <color rgb="FF4F81BD"/>
      </top>
      <bottom/>
      <diagonal/>
    </border>
    <border>
      <left style="medium">
        <color rgb="FF4F81BD"/>
      </left>
      <right style="medium">
        <color rgb="FF4F81BD"/>
      </right>
      <top/>
      <bottom style="thick">
        <color rgb="FF4F81BD"/>
      </bottom>
      <diagonal/>
    </border>
    <border>
      <left style="medium">
        <color rgb="FF4F81BD"/>
      </left>
      <right style="medium">
        <color rgb="FF4F81BD"/>
      </right>
      <top/>
      <bottom style="medium">
        <color rgb="FF4F81BD"/>
      </bottom>
      <diagonal/>
    </border>
    <border>
      <left/>
      <right style="medium">
        <color rgb="FF4F81BD"/>
      </right>
      <top/>
      <bottom style="medium">
        <color rgb="FF4F81BD"/>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medium">
        <color rgb="FF4F81BD"/>
      </left>
      <right style="medium">
        <color rgb="FF4F81BD"/>
      </right>
      <top style="medium">
        <color rgb="FF4F81BD"/>
      </top>
      <bottom style="medium">
        <color rgb="FF4F81BD"/>
      </bottom>
      <diagonal/>
    </border>
    <border>
      <left style="thin">
        <color indexed="64"/>
      </left>
      <right style="hair">
        <color indexed="64"/>
      </right>
      <top style="thin">
        <color indexed="64"/>
      </top>
      <bottom style="hair">
        <color indexed="64"/>
      </bottom>
      <diagonal/>
    </border>
    <border>
      <left style="thin">
        <color indexed="64"/>
      </left>
      <right/>
      <top style="hair">
        <color indexed="64"/>
      </top>
      <bottom/>
      <diagonal/>
    </border>
    <border>
      <left style="hair">
        <color indexed="64"/>
      </left>
      <right style="hair">
        <color indexed="64"/>
      </right>
      <top/>
      <bottom style="thin">
        <color indexed="64"/>
      </bottom>
      <diagonal/>
    </border>
    <border>
      <left/>
      <right style="medium">
        <color rgb="FF4F81BD"/>
      </right>
      <top style="medium">
        <color rgb="FF4F81BD"/>
      </top>
      <bottom/>
      <diagonal/>
    </border>
    <border>
      <left/>
      <right style="medium">
        <color rgb="FF4F81BD"/>
      </right>
      <top/>
      <bottom style="thick">
        <color rgb="FF4F81BD"/>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thin">
        <color indexed="64"/>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style="thin">
        <color indexed="8"/>
      </left>
      <right style="thin">
        <color indexed="8"/>
      </right>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s>
  <cellStyleXfs count="3">
    <xf numFmtId="0" fontId="0" fillId="0" borderId="0"/>
    <xf numFmtId="43" fontId="4" fillId="0" borderId="0" applyFont="0" applyFill="0" applyBorder="0" applyAlignment="0" applyProtection="0"/>
    <xf numFmtId="0" fontId="10" fillId="0" borderId="0" applyNumberFormat="0" applyFill="0" applyBorder="0" applyAlignment="0" applyProtection="0"/>
  </cellStyleXfs>
  <cellXfs count="416">
    <xf numFmtId="0" fontId="0" fillId="0" borderId="0" xfId="0"/>
    <xf numFmtId="0" fontId="7" fillId="0" borderId="0" xfId="0" applyFont="1" applyAlignment="1">
      <alignment vertical="center" wrapText="1"/>
    </xf>
    <xf numFmtId="0" fontId="0" fillId="0" borderId="0" xfId="0" applyFont="1"/>
    <xf numFmtId="0" fontId="0" fillId="0" borderId="0" xfId="0" applyFont="1" applyAlignment="1">
      <alignment wrapText="1"/>
    </xf>
    <xf numFmtId="3" fontId="0" fillId="0" borderId="0" xfId="0" applyNumberFormat="1"/>
    <xf numFmtId="172" fontId="0" fillId="0" borderId="0" xfId="0" applyNumberFormat="1"/>
    <xf numFmtId="0" fontId="0" fillId="6" borderId="0" xfId="0" applyFill="1"/>
    <xf numFmtId="0" fontId="0" fillId="0" borderId="0" xfId="0" applyAlignment="1">
      <alignment horizontal="justify" vertical="center"/>
    </xf>
    <xf numFmtId="0" fontId="0" fillId="8" borderId="23" xfId="0" applyFont="1" applyFill="1" applyBorder="1" applyAlignment="1">
      <alignment wrapText="1"/>
    </xf>
    <xf numFmtId="168" fontId="9" fillId="8" borderId="23" xfId="0" applyNumberFormat="1" applyFont="1" applyFill="1" applyBorder="1" applyAlignment="1">
      <alignment horizontal="right" vertical="center" wrapText="1"/>
    </xf>
    <xf numFmtId="168" fontId="9" fillId="5" borderId="23" xfId="0" applyNumberFormat="1" applyFont="1" applyFill="1" applyBorder="1" applyAlignment="1">
      <alignment horizontal="right" vertical="center" wrapText="1"/>
    </xf>
    <xf numFmtId="3" fontId="9" fillId="5" borderId="23" xfId="0" applyNumberFormat="1" applyFont="1" applyFill="1" applyBorder="1" applyAlignment="1">
      <alignment horizontal="right" vertical="center" wrapText="1"/>
    </xf>
    <xf numFmtId="0" fontId="10" fillId="0" borderId="0" xfId="2" applyAlignment="1">
      <alignment horizontal="left" vertical="center" indent="1"/>
    </xf>
    <xf numFmtId="168" fontId="9" fillId="2" borderId="23" xfId="0" applyNumberFormat="1" applyFont="1" applyFill="1" applyBorder="1" applyAlignment="1">
      <alignment horizontal="right" vertical="center" wrapText="1"/>
    </xf>
    <xf numFmtId="9" fontId="9" fillId="2" borderId="23" xfId="0" applyNumberFormat="1" applyFont="1" applyFill="1" applyBorder="1" applyAlignment="1">
      <alignment horizontal="right" vertical="center" wrapText="1"/>
    </xf>
    <xf numFmtId="3" fontId="9" fillId="2" borderId="23" xfId="0" applyNumberFormat="1" applyFont="1" applyFill="1" applyBorder="1" applyAlignment="1">
      <alignment horizontal="right" vertical="center" wrapText="1"/>
    </xf>
    <xf numFmtId="168" fontId="6" fillId="2" borderId="23" xfId="0" applyNumberFormat="1" applyFont="1" applyFill="1" applyBorder="1" applyAlignment="1">
      <alignment horizontal="right" vertical="center" wrapText="1"/>
    </xf>
    <xf numFmtId="168" fontId="11" fillId="0" borderId="23" xfId="0" applyNumberFormat="1" applyFont="1" applyBorder="1" applyAlignment="1">
      <alignment horizontal="right" vertical="center" wrapText="1"/>
    </xf>
    <xf numFmtId="9" fontId="9" fillId="8" borderId="23" xfId="0" applyNumberFormat="1" applyFont="1" applyFill="1" applyBorder="1" applyAlignment="1">
      <alignment horizontal="right" vertical="center" wrapText="1"/>
    </xf>
    <xf numFmtId="9" fontId="6" fillId="2" borderId="23" xfId="0" applyNumberFormat="1" applyFont="1" applyFill="1" applyBorder="1" applyAlignment="1">
      <alignment horizontal="right" vertical="center" wrapText="1"/>
    </xf>
    <xf numFmtId="168" fontId="11" fillId="8" borderId="23" xfId="0" applyNumberFormat="1" applyFont="1" applyFill="1" applyBorder="1" applyAlignment="1">
      <alignment horizontal="right" vertical="center" wrapText="1"/>
    </xf>
    <xf numFmtId="0" fontId="0" fillId="2" borderId="23" xfId="0" applyFont="1" applyFill="1" applyBorder="1" applyAlignment="1">
      <alignment wrapText="1"/>
    </xf>
    <xf numFmtId="3" fontId="9" fillId="8" borderId="23" xfId="0" applyNumberFormat="1" applyFont="1" applyFill="1" applyBorder="1" applyAlignment="1">
      <alignment horizontal="right" vertical="center" wrapText="1"/>
    </xf>
    <xf numFmtId="1" fontId="0" fillId="0" borderId="23" xfId="0" applyNumberFormat="1" applyFont="1" applyBorder="1" applyAlignment="1">
      <alignment wrapText="1"/>
    </xf>
    <xf numFmtId="0" fontId="9" fillId="0" borderId="0" xfId="0" applyFont="1" applyBorder="1" applyAlignment="1">
      <alignment vertical="center" wrapText="1"/>
    </xf>
    <xf numFmtId="9" fontId="6" fillId="8" borderId="23" xfId="0" applyNumberFormat="1" applyFont="1" applyFill="1" applyBorder="1" applyAlignment="1">
      <alignment horizontal="right" vertical="center" wrapText="1"/>
    </xf>
    <xf numFmtId="0" fontId="0" fillId="8" borderId="23" xfId="0" applyFill="1" applyBorder="1"/>
    <xf numFmtId="168" fontId="0" fillId="8" borderId="23" xfId="0" applyNumberFormat="1" applyFill="1" applyBorder="1"/>
    <xf numFmtId="166" fontId="8" fillId="2" borderId="23" xfId="0" applyNumberFormat="1" applyFont="1" applyFill="1" applyBorder="1" applyAlignment="1">
      <alignment vertical="center" wrapText="1"/>
    </xf>
    <xf numFmtId="168" fontId="8" fillId="2" borderId="23" xfId="0" applyNumberFormat="1" applyFont="1" applyFill="1" applyBorder="1" applyAlignment="1">
      <alignment vertical="center" wrapText="1"/>
    </xf>
    <xf numFmtId="0" fontId="8" fillId="2" borderId="23" xfId="0" applyFont="1" applyFill="1" applyBorder="1" applyAlignment="1">
      <alignment vertical="center" wrapText="1"/>
    </xf>
    <xf numFmtId="0" fontId="8" fillId="8" borderId="23" xfId="0" applyFont="1" applyFill="1" applyBorder="1" applyAlignment="1">
      <alignment vertical="center" wrapText="1"/>
    </xf>
    <xf numFmtId="0" fontId="12" fillId="0" borderId="0" xfId="0" applyFont="1" applyAlignment="1">
      <alignment vertical="center" wrapText="1"/>
    </xf>
    <xf numFmtId="164" fontId="13" fillId="0" borderId="0" xfId="0" applyNumberFormat="1" applyFont="1" applyAlignment="1">
      <alignment vertical="center" wrapText="1"/>
    </xf>
    <xf numFmtId="0" fontId="13" fillId="0" borderId="0" xfId="0" applyFont="1" applyAlignment="1">
      <alignment vertical="center" wrapText="1"/>
    </xf>
    <xf numFmtId="9" fontId="13" fillId="0" borderId="0" xfId="0" applyNumberFormat="1" applyFont="1" applyAlignment="1">
      <alignment vertical="center" wrapText="1"/>
    </xf>
    <xf numFmtId="0" fontId="9" fillId="0" borderId="14" xfId="0" applyFont="1" applyBorder="1" applyAlignment="1">
      <alignment vertical="center" wrapText="1"/>
    </xf>
    <xf numFmtId="0" fontId="9" fillId="0" borderId="16" xfId="0" applyFont="1" applyBorder="1" applyAlignment="1">
      <alignment vertical="center" wrapText="1"/>
    </xf>
    <xf numFmtId="0" fontId="9" fillId="2" borderId="0" xfId="0" applyFont="1" applyFill="1" applyBorder="1" applyAlignment="1">
      <alignment vertical="center" wrapText="1"/>
    </xf>
    <xf numFmtId="3" fontId="9" fillId="0" borderId="23" xfId="0" applyNumberFormat="1" applyFont="1" applyFill="1" applyBorder="1" applyAlignment="1">
      <alignment horizontal="right" vertical="center" wrapText="1"/>
    </xf>
    <xf numFmtId="168" fontId="9" fillId="0" borderId="23" xfId="0" applyNumberFormat="1" applyFont="1" applyFill="1" applyBorder="1" applyAlignment="1">
      <alignment horizontal="right" vertical="center" wrapText="1"/>
    </xf>
    <xf numFmtId="0" fontId="0" fillId="6" borderId="0" xfId="0" applyFont="1" applyFill="1" applyAlignment="1">
      <alignment wrapText="1"/>
    </xf>
    <xf numFmtId="0" fontId="0" fillId="6" borderId="0" xfId="0" applyFont="1" applyFill="1"/>
    <xf numFmtId="172" fontId="9" fillId="8" borderId="23" xfId="0" applyNumberFormat="1" applyFont="1" applyFill="1" applyBorder="1" applyAlignment="1">
      <alignment horizontal="right" vertical="center" wrapText="1"/>
    </xf>
    <xf numFmtId="0" fontId="8" fillId="5" borderId="16" xfId="0" applyFont="1" applyFill="1" applyBorder="1" applyAlignment="1">
      <alignment vertical="center" wrapText="1"/>
    </xf>
    <xf numFmtId="0" fontId="14" fillId="5" borderId="17" xfId="0" applyFont="1" applyFill="1" applyBorder="1" applyAlignment="1">
      <alignment horizontal="center" vertical="center" wrapText="1"/>
    </xf>
    <xf numFmtId="0" fontId="8" fillId="5" borderId="17" xfId="0" applyFont="1" applyFill="1" applyBorder="1" applyAlignment="1">
      <alignment horizontal="right" vertical="center" wrapText="1"/>
    </xf>
    <xf numFmtId="0" fontId="8" fillId="0" borderId="16" xfId="0" applyFont="1" applyBorder="1" applyAlignment="1">
      <alignment vertical="center" wrapText="1"/>
    </xf>
    <xf numFmtId="0" fontId="8" fillId="0" borderId="17" xfId="0" applyFont="1" applyBorder="1" applyAlignment="1">
      <alignment horizontal="right" vertical="center" wrapText="1"/>
    </xf>
    <xf numFmtId="0" fontId="14" fillId="0" borderId="17" xfId="0" applyFont="1" applyBorder="1" applyAlignment="1">
      <alignment horizontal="center" vertical="center" wrapText="1"/>
    </xf>
    <xf numFmtId="0" fontId="14" fillId="9" borderId="17" xfId="0" applyFont="1" applyFill="1" applyBorder="1" applyAlignment="1">
      <alignment horizontal="center" vertical="center" wrapText="1"/>
    </xf>
    <xf numFmtId="0" fontId="7" fillId="9" borderId="17" xfId="0" applyFont="1" applyFill="1" applyBorder="1" applyAlignment="1">
      <alignment vertical="center" wrapText="1"/>
    </xf>
    <xf numFmtId="0" fontId="8" fillId="9" borderId="16" xfId="0" applyFont="1" applyFill="1" applyBorder="1" applyAlignment="1">
      <alignment vertical="center" wrapText="1"/>
    </xf>
    <xf numFmtId="0" fontId="8" fillId="9" borderId="17" xfId="0" applyFont="1" applyFill="1" applyBorder="1" applyAlignment="1">
      <alignment horizontal="right" vertical="center" wrapText="1"/>
    </xf>
    <xf numFmtId="0" fontId="8" fillId="10" borderId="16" xfId="0" applyFont="1" applyFill="1" applyBorder="1" applyAlignment="1">
      <alignment vertical="center" wrapText="1"/>
    </xf>
    <xf numFmtId="0" fontId="14" fillId="10" borderId="17" xfId="0" applyFont="1" applyFill="1" applyBorder="1" applyAlignment="1">
      <alignment horizontal="center" vertical="center" wrapText="1"/>
    </xf>
    <xf numFmtId="0" fontId="15" fillId="10" borderId="17" xfId="0" applyFont="1" applyFill="1" applyBorder="1" applyAlignment="1">
      <alignment vertical="center" wrapText="1"/>
    </xf>
    <xf numFmtId="0" fontId="6" fillId="5" borderId="23" xfId="0" applyFont="1" applyFill="1" applyBorder="1" applyAlignment="1">
      <alignment vertical="center" wrapText="1"/>
    </xf>
    <xf numFmtId="3" fontId="6" fillId="5" borderId="23" xfId="0" applyNumberFormat="1" applyFont="1" applyFill="1" applyBorder="1" applyAlignment="1">
      <alignment vertical="center" wrapText="1"/>
    </xf>
    <xf numFmtId="0" fontId="6" fillId="0" borderId="23" xfId="0" applyFont="1" applyBorder="1" applyAlignment="1">
      <alignment vertical="center" wrapText="1"/>
    </xf>
    <xf numFmtId="3" fontId="6" fillId="0" borderId="23" xfId="0" applyNumberFormat="1" applyFont="1" applyBorder="1" applyAlignment="1">
      <alignment vertical="center" wrapText="1"/>
    </xf>
    <xf numFmtId="172" fontId="6" fillId="5" borderId="23" xfId="0" applyNumberFormat="1" applyFont="1" applyFill="1" applyBorder="1" applyAlignment="1">
      <alignment vertical="center" wrapText="1"/>
    </xf>
    <xf numFmtId="172" fontId="6" fillId="2" borderId="23" xfId="0" applyNumberFormat="1" applyFont="1" applyFill="1" applyBorder="1" applyAlignment="1">
      <alignment vertical="center" wrapText="1"/>
    </xf>
    <xf numFmtId="9" fontId="6" fillId="5" borderId="23" xfId="0" applyNumberFormat="1" applyFont="1" applyFill="1" applyBorder="1" applyAlignment="1">
      <alignment vertical="center" wrapText="1"/>
    </xf>
    <xf numFmtId="9" fontId="6" fillId="2" borderId="23" xfId="0" applyNumberFormat="1" applyFont="1" applyFill="1" applyBorder="1" applyAlignment="1">
      <alignment vertical="center" wrapText="1"/>
    </xf>
    <xf numFmtId="0" fontId="0" fillId="4" borderId="0" xfId="0" applyFont="1" applyFill="1"/>
    <xf numFmtId="173" fontId="9" fillId="8" borderId="23" xfId="0" applyNumberFormat="1" applyFont="1" applyFill="1" applyBorder="1" applyAlignment="1">
      <alignment horizontal="right" vertical="center" wrapText="1"/>
    </xf>
    <xf numFmtId="168" fontId="0" fillId="0" borderId="0" xfId="0" applyNumberFormat="1" applyAlignment="1">
      <alignment horizontal="justify" vertical="center"/>
    </xf>
    <xf numFmtId="168" fontId="0" fillId="0" borderId="0" xfId="0" applyNumberFormat="1"/>
    <xf numFmtId="3" fontId="0" fillId="6" borderId="0" xfId="0" applyNumberFormat="1" applyFill="1"/>
    <xf numFmtId="172" fontId="6" fillId="0" borderId="23" xfId="0" applyNumberFormat="1" applyFont="1" applyBorder="1" applyAlignment="1">
      <alignment vertical="center" wrapText="1"/>
    </xf>
    <xf numFmtId="4" fontId="6" fillId="5" borderId="23" xfId="0" applyNumberFormat="1" applyFont="1" applyFill="1" applyBorder="1" applyAlignment="1">
      <alignment vertical="center" wrapText="1"/>
    </xf>
    <xf numFmtId="4" fontId="6" fillId="2" borderId="23" xfId="0" applyNumberFormat="1" applyFont="1" applyFill="1" applyBorder="1" applyAlignment="1">
      <alignment vertical="center" wrapText="1"/>
    </xf>
    <xf numFmtId="0" fontId="9" fillId="5" borderId="17" xfId="0" applyFont="1" applyFill="1" applyBorder="1" applyAlignment="1">
      <alignment horizontal="right" vertical="center" wrapText="1"/>
    </xf>
    <xf numFmtId="0" fontId="9" fillId="0" borderId="17" xfId="0" applyFont="1" applyBorder="1" applyAlignment="1">
      <alignment horizontal="right" vertical="center" wrapText="1"/>
    </xf>
    <xf numFmtId="0" fontId="17" fillId="5" borderId="17" xfId="0" applyFont="1" applyFill="1" applyBorder="1" applyAlignment="1">
      <alignment horizontal="center" vertical="center" wrapText="1"/>
    </xf>
    <xf numFmtId="0" fontId="17" fillId="0" borderId="17" xfId="0" applyFont="1" applyBorder="1" applyAlignment="1">
      <alignment horizontal="center" vertical="center" wrapText="1"/>
    </xf>
    <xf numFmtId="0" fontId="18" fillId="8" borderId="23" xfId="0" applyFont="1" applyFill="1" applyBorder="1" applyAlignment="1">
      <alignment wrapText="1"/>
    </xf>
    <xf numFmtId="0" fontId="10" fillId="5" borderId="23" xfId="2" applyFont="1" applyFill="1" applyBorder="1" applyAlignment="1">
      <alignment vertical="center" wrapText="1"/>
    </xf>
    <xf numFmtId="0" fontId="10" fillId="0" borderId="23" xfId="2" applyFont="1" applyBorder="1" applyAlignment="1">
      <alignment vertical="center" wrapText="1"/>
    </xf>
    <xf numFmtId="0" fontId="16" fillId="0" borderId="23" xfId="0" applyFont="1" applyBorder="1" applyAlignment="1">
      <alignment wrapText="1"/>
    </xf>
    <xf numFmtId="0" fontId="9" fillId="6" borderId="0" xfId="0" applyFont="1" applyFill="1" applyBorder="1" applyAlignment="1">
      <alignment vertical="center" wrapText="1"/>
    </xf>
    <xf numFmtId="168" fontId="0" fillId="6" borderId="0" xfId="0" applyNumberFormat="1" applyFill="1"/>
    <xf numFmtId="0" fontId="0" fillId="11" borderId="0" xfId="0" applyFill="1"/>
    <xf numFmtId="0" fontId="14" fillId="2" borderId="17" xfId="0" applyFont="1" applyFill="1" applyBorder="1" applyAlignment="1">
      <alignment horizontal="center" vertical="center" wrapText="1"/>
    </xf>
    <xf numFmtId="168" fontId="0" fillId="2" borderId="23" xfId="0" applyNumberFormat="1" applyFill="1" applyBorder="1"/>
    <xf numFmtId="0" fontId="0" fillId="0" borderId="0" xfId="0" applyFont="1" applyAlignment="1">
      <alignment horizontal="right"/>
    </xf>
    <xf numFmtId="9" fontId="0" fillId="0" borderId="0" xfId="0" applyNumberFormat="1"/>
    <xf numFmtId="0" fontId="20" fillId="0" borderId="0" xfId="0" applyFont="1" applyAlignment="1">
      <alignment horizontal="left" vertical="center" indent="1"/>
    </xf>
    <xf numFmtId="0" fontId="21" fillId="0" borderId="0" xfId="0" applyFont="1" applyAlignment="1">
      <alignment vertical="center"/>
    </xf>
    <xf numFmtId="0" fontId="21" fillId="0" borderId="0" xfId="0" applyFont="1"/>
    <xf numFmtId="0" fontId="6" fillId="0" borderId="23" xfId="0" applyFont="1" applyFill="1" applyBorder="1" applyAlignment="1">
      <alignment vertical="center" wrapText="1"/>
    </xf>
    <xf numFmtId="3" fontId="6" fillId="0" borderId="23" xfId="0" applyNumberFormat="1" applyFont="1" applyFill="1" applyBorder="1" applyAlignment="1">
      <alignment vertical="center" wrapText="1"/>
    </xf>
    <xf numFmtId="172" fontId="6" fillId="0" borderId="23" xfId="0" applyNumberFormat="1" applyFont="1" applyFill="1" applyBorder="1" applyAlignment="1">
      <alignment vertical="center" wrapText="1"/>
    </xf>
    <xf numFmtId="4" fontId="6" fillId="0" borderId="23" xfId="0" applyNumberFormat="1" applyFont="1" applyFill="1" applyBorder="1" applyAlignment="1">
      <alignment vertical="center" wrapText="1"/>
    </xf>
    <xf numFmtId="9" fontId="6" fillId="0" borderId="23" xfId="0" applyNumberFormat="1" applyFont="1" applyFill="1" applyBorder="1" applyAlignment="1">
      <alignment vertical="center" wrapText="1"/>
    </xf>
    <xf numFmtId="0" fontId="6" fillId="8" borderId="23" xfId="0" applyFont="1" applyFill="1" applyBorder="1" applyAlignment="1">
      <alignment vertical="center" wrapText="1"/>
    </xf>
    <xf numFmtId="3" fontId="6" fillId="8" borderId="23" xfId="0" applyNumberFormat="1" applyFont="1" applyFill="1" applyBorder="1" applyAlignment="1">
      <alignment vertical="center" wrapText="1"/>
    </xf>
    <xf numFmtId="172" fontId="6" fillId="8" borderId="23" xfId="0" applyNumberFormat="1" applyFont="1" applyFill="1" applyBorder="1" applyAlignment="1">
      <alignment vertical="center" wrapText="1"/>
    </xf>
    <xf numFmtId="4" fontId="6" fillId="8" borderId="23" xfId="0" applyNumberFormat="1" applyFont="1" applyFill="1" applyBorder="1" applyAlignment="1">
      <alignment vertical="center" wrapText="1"/>
    </xf>
    <xf numFmtId="9" fontId="6" fillId="8" borderId="23" xfId="0" applyNumberFormat="1" applyFont="1" applyFill="1" applyBorder="1" applyAlignment="1">
      <alignment vertical="center" wrapText="1"/>
    </xf>
    <xf numFmtId="0" fontId="22" fillId="5" borderId="16" xfId="0" applyFont="1" applyFill="1" applyBorder="1" applyAlignment="1">
      <alignment vertical="center" wrapText="1"/>
    </xf>
    <xf numFmtId="0" fontId="22" fillId="5" borderId="17" xfId="0" applyFont="1" applyFill="1" applyBorder="1" applyAlignment="1">
      <alignment vertical="center" wrapText="1"/>
    </xf>
    <xf numFmtId="165" fontId="22" fillId="5" borderId="17" xfId="0" applyNumberFormat="1" applyFont="1" applyFill="1" applyBorder="1" applyAlignment="1">
      <alignment horizontal="right" vertical="center" wrapText="1"/>
    </xf>
    <xf numFmtId="9" fontId="22" fillId="5" borderId="17" xfId="0" applyNumberFormat="1" applyFont="1" applyFill="1" applyBorder="1" applyAlignment="1">
      <alignment horizontal="right" vertical="center" wrapText="1"/>
    </xf>
    <xf numFmtId="0" fontId="22" fillId="0" borderId="16" xfId="0" applyFont="1" applyBorder="1" applyAlignment="1">
      <alignment vertical="center" wrapText="1"/>
    </xf>
    <xf numFmtId="0" fontId="22" fillId="0" borderId="17" xfId="0" applyFont="1" applyBorder="1" applyAlignment="1">
      <alignment vertical="center" wrapText="1"/>
    </xf>
    <xf numFmtId="165" fontId="22" fillId="0" borderId="17" xfId="0" applyNumberFormat="1" applyFont="1" applyBorder="1" applyAlignment="1">
      <alignment horizontal="right" vertical="center" wrapText="1"/>
    </xf>
    <xf numFmtId="165" fontId="22" fillId="9" borderId="17" xfId="0" applyNumberFormat="1" applyFont="1" applyFill="1" applyBorder="1" applyAlignment="1">
      <alignment horizontal="right" vertical="center" wrapText="1"/>
    </xf>
    <xf numFmtId="165" fontId="7" fillId="0" borderId="0" xfId="0" applyNumberFormat="1" applyFont="1" applyAlignment="1">
      <alignment vertical="center" wrapText="1"/>
    </xf>
    <xf numFmtId="9" fontId="5" fillId="0" borderId="17" xfId="0" applyNumberFormat="1" applyFont="1" applyFill="1" applyBorder="1" applyAlignment="1">
      <alignment horizontal="right" vertical="center" wrapText="1"/>
    </xf>
    <xf numFmtId="0" fontId="24" fillId="5" borderId="16" xfId="0" applyFont="1" applyFill="1" applyBorder="1" applyAlignment="1">
      <alignment vertical="center" wrapText="1"/>
    </xf>
    <xf numFmtId="165" fontId="24" fillId="5" borderId="17" xfId="0" applyNumberFormat="1" applyFont="1" applyFill="1" applyBorder="1" applyAlignment="1">
      <alignment horizontal="right" vertical="center" wrapText="1"/>
    </xf>
    <xf numFmtId="9" fontId="24" fillId="5" borderId="17" xfId="0" applyNumberFormat="1" applyFont="1" applyFill="1" applyBorder="1" applyAlignment="1">
      <alignment horizontal="right" vertical="center" wrapText="1"/>
    </xf>
    <xf numFmtId="0" fontId="24" fillId="0" borderId="16" xfId="0" applyFont="1" applyBorder="1" applyAlignment="1">
      <alignment vertical="center" wrapText="1"/>
    </xf>
    <xf numFmtId="165" fontId="24" fillId="0" borderId="17" xfId="0" applyNumberFormat="1" applyFont="1" applyBorder="1" applyAlignment="1">
      <alignment horizontal="right" vertical="center" wrapText="1"/>
    </xf>
    <xf numFmtId="165" fontId="24" fillId="0" borderId="17" xfId="0" applyNumberFormat="1" applyFont="1" applyFill="1" applyBorder="1" applyAlignment="1">
      <alignment horizontal="right" vertical="center" wrapText="1"/>
    </xf>
    <xf numFmtId="165" fontId="24" fillId="9" borderId="17" xfId="0" applyNumberFormat="1" applyFont="1" applyFill="1" applyBorder="1" applyAlignment="1">
      <alignment horizontal="right" vertical="center" wrapText="1"/>
    </xf>
    <xf numFmtId="9" fontId="25" fillId="0" borderId="17" xfId="0" applyNumberFormat="1" applyFont="1" applyFill="1" applyBorder="1" applyAlignment="1">
      <alignment horizontal="right" vertical="center" wrapText="1"/>
    </xf>
    <xf numFmtId="0" fontId="22" fillId="10" borderId="16" xfId="0" applyFont="1" applyFill="1" applyBorder="1" applyAlignment="1">
      <alignment vertical="center" wrapText="1"/>
    </xf>
    <xf numFmtId="165" fontId="22" fillId="10" borderId="17" xfId="0" applyNumberFormat="1" applyFont="1" applyFill="1" applyBorder="1" applyAlignment="1">
      <alignment horizontal="right" vertical="center" wrapText="1"/>
    </xf>
    <xf numFmtId="165" fontId="22" fillId="0" borderId="17" xfId="0" applyNumberFormat="1" applyFont="1" applyFill="1" applyBorder="1" applyAlignment="1">
      <alignment horizontal="right" vertical="center" wrapText="1"/>
    </xf>
    <xf numFmtId="9" fontId="22" fillId="0" borderId="17" xfId="0" applyNumberFormat="1" applyFont="1" applyFill="1" applyBorder="1" applyAlignment="1">
      <alignment horizontal="right" vertical="center" wrapText="1"/>
    </xf>
    <xf numFmtId="0" fontId="0" fillId="6" borderId="0" xfId="0" applyFill="1" applyAlignment="1">
      <alignment horizontal="left"/>
    </xf>
    <xf numFmtId="168" fontId="9" fillId="5" borderId="23" xfId="0" applyNumberFormat="1" applyFont="1" applyFill="1" applyBorder="1" applyAlignment="1">
      <alignment horizontal="left" vertical="center" wrapText="1"/>
    </xf>
    <xf numFmtId="168" fontId="6" fillId="0" borderId="23" xfId="0" applyNumberFormat="1" applyFont="1" applyBorder="1" applyAlignment="1">
      <alignment horizontal="left" vertical="center" wrapText="1"/>
    </xf>
    <xf numFmtId="9" fontId="9" fillId="8" borderId="23" xfId="0" applyNumberFormat="1" applyFont="1" applyFill="1" applyBorder="1" applyAlignment="1">
      <alignment horizontal="left" vertical="center" wrapText="1"/>
    </xf>
    <xf numFmtId="164" fontId="6" fillId="2" borderId="23" xfId="0" applyNumberFormat="1" applyFont="1" applyFill="1" applyBorder="1" applyAlignment="1">
      <alignment horizontal="left" vertical="center" wrapText="1"/>
    </xf>
    <xf numFmtId="9" fontId="9" fillId="2" borderId="23" xfId="0" applyNumberFormat="1" applyFont="1" applyFill="1" applyBorder="1" applyAlignment="1">
      <alignment horizontal="left" vertical="center" wrapText="1"/>
    </xf>
    <xf numFmtId="164" fontId="6" fillId="8" borderId="23" xfId="0" applyNumberFormat="1" applyFont="1" applyFill="1" applyBorder="1" applyAlignment="1">
      <alignment horizontal="left" vertical="center" wrapText="1"/>
    </xf>
    <xf numFmtId="0" fontId="0" fillId="0" borderId="0" xfId="0" applyAlignment="1">
      <alignment horizontal="left"/>
    </xf>
    <xf numFmtId="172" fontId="0" fillId="0" borderId="0" xfId="0" applyNumberFormat="1" applyAlignment="1">
      <alignment horizontal="left"/>
    </xf>
    <xf numFmtId="0" fontId="26" fillId="0" borderId="0" xfId="0" applyFont="1" applyAlignment="1">
      <alignment vertical="center"/>
    </xf>
    <xf numFmtId="0" fontId="10" fillId="0" borderId="0" xfId="2"/>
    <xf numFmtId="0" fontId="0" fillId="0" borderId="0" xfId="0"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xf numFmtId="0" fontId="30" fillId="0" borderId="0" xfId="0" applyFont="1" applyAlignment="1">
      <alignment horizontal="left" vertical="center" indent="2"/>
    </xf>
    <xf numFmtId="0" fontId="31" fillId="0" borderId="0" xfId="0" applyFont="1"/>
    <xf numFmtId="0" fontId="32" fillId="0" borderId="0" xfId="0" applyFont="1" applyAlignment="1">
      <alignment horizontal="center" vertical="center"/>
    </xf>
    <xf numFmtId="0" fontId="34" fillId="0" borderId="0" xfId="0" applyFont="1"/>
    <xf numFmtId="0" fontId="32" fillId="0" borderId="0" xfId="0" applyFont="1"/>
    <xf numFmtId="0" fontId="34" fillId="5" borderId="23" xfId="0" applyFont="1" applyFill="1" applyBorder="1" applyAlignment="1">
      <alignment vertical="center" wrapText="1"/>
    </xf>
    <xf numFmtId="0" fontId="34" fillId="5" borderId="23" xfId="0" applyNumberFormat="1" applyFont="1" applyFill="1" applyBorder="1" applyAlignment="1">
      <alignment horizontal="right" vertical="center" wrapText="1"/>
    </xf>
    <xf numFmtId="0" fontId="34" fillId="0" borderId="23" xfId="0" applyFont="1" applyBorder="1" applyAlignment="1">
      <alignment vertical="center" wrapText="1"/>
    </xf>
    <xf numFmtId="0" fontId="10" fillId="0" borderId="23" xfId="2" applyBorder="1" applyAlignment="1">
      <alignment horizontal="justify" vertical="center"/>
    </xf>
    <xf numFmtId="0" fontId="34" fillId="0" borderId="23" xfId="0" applyNumberFormat="1" applyFont="1" applyFill="1" applyBorder="1" applyAlignment="1">
      <alignment horizontal="right" vertical="center" wrapText="1"/>
    </xf>
    <xf numFmtId="0" fontId="35" fillId="0" borderId="23" xfId="0" applyFont="1" applyBorder="1" applyAlignment="1">
      <alignment wrapText="1"/>
    </xf>
    <xf numFmtId="0" fontId="34" fillId="0" borderId="0" xfId="0" applyFont="1" applyAlignment="1">
      <alignment wrapText="1"/>
    </xf>
    <xf numFmtId="0" fontId="3" fillId="2" borderId="0" xfId="0" applyFont="1" applyFill="1"/>
    <xf numFmtId="0" fontId="38" fillId="2" borderId="0" xfId="0" applyFont="1" applyFill="1" applyAlignment="1">
      <alignment horizontal="left" vertical="center"/>
    </xf>
    <xf numFmtId="0" fontId="38" fillId="2" borderId="0" xfId="0" applyFont="1" applyFill="1" applyAlignment="1">
      <alignment horizontal="center" vertical="center"/>
    </xf>
    <xf numFmtId="0" fontId="3" fillId="2" borderId="0" xfId="0" applyFont="1" applyFill="1" applyAlignment="1">
      <alignment horizontal="center" vertical="center"/>
    </xf>
    <xf numFmtId="0" fontId="3" fillId="0" borderId="0" xfId="0" applyFont="1" applyFill="1"/>
    <xf numFmtId="0" fontId="3" fillId="0" borderId="0" xfId="0" applyFont="1"/>
    <xf numFmtId="0" fontId="39" fillId="2" borderId="0" xfId="0" applyFont="1" applyFill="1" applyAlignment="1">
      <alignment horizontal="center" vertical="center" wrapText="1"/>
    </xf>
    <xf numFmtId="0" fontId="39" fillId="2" borderId="0" xfId="0" applyFont="1" applyFill="1" applyAlignment="1">
      <alignment wrapText="1"/>
    </xf>
    <xf numFmtId="0" fontId="3" fillId="2" borderId="0" xfId="0" applyFont="1" applyFill="1" applyAlignment="1">
      <alignment horizontal="center"/>
    </xf>
    <xf numFmtId="0" fontId="38" fillId="0" borderId="8" xfId="0" applyFont="1" applyFill="1" applyBorder="1" applyAlignment="1">
      <alignment vertical="center" wrapText="1"/>
    </xf>
    <xf numFmtId="0" fontId="32" fillId="0" borderId="9" xfId="0" applyFont="1" applyFill="1" applyBorder="1" applyAlignment="1">
      <alignment horizontal="center" vertical="center" wrapText="1"/>
    </xf>
    <xf numFmtId="17" fontId="40" fillId="0" borderId="6" xfId="0" applyNumberFormat="1" applyFont="1" applyFill="1" applyBorder="1" applyAlignment="1">
      <alignment horizontal="center" vertical="center" wrapText="1"/>
    </xf>
    <xf numFmtId="0" fontId="40" fillId="0" borderId="7" xfId="0" applyFont="1" applyFill="1" applyBorder="1" applyAlignment="1">
      <alignment horizontal="center" vertical="center" wrapText="1"/>
    </xf>
    <xf numFmtId="0" fontId="40" fillId="0" borderId="8" xfId="0" applyFont="1" applyFill="1" applyBorder="1" applyAlignment="1">
      <alignment horizontal="center" vertical="center" wrapText="1"/>
    </xf>
    <xf numFmtId="0" fontId="40" fillId="0" borderId="1" xfId="0" applyFont="1" applyFill="1" applyBorder="1" applyAlignment="1">
      <alignment horizontal="center" vertical="center" wrapText="1"/>
    </xf>
    <xf numFmtId="170" fontId="41" fillId="0" borderId="3" xfId="1" applyNumberFormat="1" applyFont="1" applyFill="1" applyBorder="1" applyAlignment="1">
      <alignment horizontal="center" vertical="center" wrapText="1"/>
    </xf>
    <xf numFmtId="167" fontId="41" fillId="0" borderId="4" xfId="1" applyNumberFormat="1" applyFont="1" applyFill="1" applyBorder="1" applyAlignment="1">
      <alignment horizontal="center" vertical="center" wrapText="1"/>
    </xf>
    <xf numFmtId="0" fontId="37" fillId="0" borderId="24" xfId="0" applyFont="1" applyFill="1" applyBorder="1" applyAlignment="1">
      <alignment horizontal="center" vertical="center" wrapText="1"/>
    </xf>
    <xf numFmtId="170" fontId="41" fillId="0" borderId="32" xfId="1" applyNumberFormat="1" applyFont="1" applyFill="1" applyBorder="1" applyAlignment="1">
      <alignment horizontal="center" vertical="center" wrapText="1"/>
    </xf>
    <xf numFmtId="1" fontId="41" fillId="0" borderId="33" xfId="1" applyNumberFormat="1" applyFont="1" applyFill="1" applyBorder="1" applyAlignment="1">
      <alignment horizontal="center" vertical="center" wrapText="1"/>
    </xf>
    <xf numFmtId="0" fontId="3" fillId="13" borderId="0" xfId="0" applyFont="1" applyFill="1"/>
    <xf numFmtId="0" fontId="3" fillId="13" borderId="2" xfId="0" applyFont="1" applyFill="1" applyBorder="1" applyAlignment="1">
      <alignment horizontal="left" vertical="center"/>
    </xf>
    <xf numFmtId="1" fontId="41" fillId="13" borderId="3" xfId="1" applyNumberFormat="1" applyFont="1" applyFill="1" applyBorder="1" applyAlignment="1">
      <alignment horizontal="center" vertical="center" wrapText="1"/>
    </xf>
    <xf numFmtId="1" fontId="3" fillId="13" borderId="4" xfId="0" applyNumberFormat="1" applyFont="1" applyFill="1" applyBorder="1" applyAlignment="1">
      <alignment horizontal="center" vertical="center"/>
    </xf>
    <xf numFmtId="171" fontId="3" fillId="14" borderId="2" xfId="0" applyNumberFormat="1" applyFont="1" applyFill="1" applyBorder="1" applyAlignment="1">
      <alignment horizontal="center" vertical="center" wrapText="1"/>
    </xf>
    <xf numFmtId="3" fontId="41" fillId="13" borderId="4" xfId="1" applyNumberFormat="1" applyFont="1" applyFill="1" applyBorder="1" applyAlignment="1">
      <alignment horizontal="center" vertical="center" wrapText="1"/>
    </xf>
    <xf numFmtId="9" fontId="39" fillId="14" borderId="3" xfId="0" applyNumberFormat="1" applyFont="1" applyFill="1" applyBorder="1" applyAlignment="1">
      <alignment horizontal="center" vertical="center" wrapText="1"/>
    </xf>
    <xf numFmtId="0" fontId="3" fillId="0" borderId="2" xfId="0" applyFont="1" applyBorder="1"/>
    <xf numFmtId="171" fontId="3" fillId="0" borderId="3" xfId="0" applyNumberFormat="1" applyFont="1" applyBorder="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xf>
    <xf numFmtId="0" fontId="3" fillId="0" borderId="2" xfId="0" applyFont="1" applyBorder="1" applyAlignment="1">
      <alignment horizontal="center"/>
    </xf>
    <xf numFmtId="0" fontId="3" fillId="13" borderId="2" xfId="0" applyFont="1" applyFill="1" applyBorder="1"/>
    <xf numFmtId="172" fontId="3" fillId="14" borderId="3" xfId="0" applyNumberFormat="1" applyFont="1" applyFill="1" applyBorder="1" applyAlignment="1">
      <alignment horizontal="center" vertical="center" wrapText="1"/>
    </xf>
    <xf numFmtId="172" fontId="3" fillId="13" borderId="3" xfId="0" applyNumberFormat="1" applyFont="1" applyFill="1" applyBorder="1" applyAlignment="1">
      <alignment horizontal="center" vertical="center" wrapText="1"/>
    </xf>
    <xf numFmtId="172" fontId="3" fillId="13" borderId="4" xfId="0" applyNumberFormat="1" applyFont="1" applyFill="1" applyBorder="1" applyAlignment="1">
      <alignment horizontal="center" vertical="center" wrapText="1"/>
    </xf>
    <xf numFmtId="172" fontId="3" fillId="14" borderId="2" xfId="0" applyNumberFormat="1" applyFont="1" applyFill="1" applyBorder="1" applyAlignment="1">
      <alignment horizontal="center" vertical="center" wrapText="1"/>
    </xf>
    <xf numFmtId="0" fontId="3" fillId="0" borderId="29" xfId="0" applyFont="1" applyFill="1" applyBorder="1" applyAlignment="1">
      <alignment horizontal="left" vertical="center" wrapText="1" indent="2"/>
    </xf>
    <xf numFmtId="0" fontId="3" fillId="0" borderId="30" xfId="0" applyFont="1" applyFill="1" applyBorder="1" applyAlignment="1">
      <alignment horizontal="center" vertical="center" wrapText="1"/>
    </xf>
    <xf numFmtId="172" fontId="3" fillId="0" borderId="26" xfId="0" applyNumberFormat="1" applyFont="1" applyFill="1" applyBorder="1" applyAlignment="1">
      <alignment horizontal="center" vertical="center"/>
    </xf>
    <xf numFmtId="0" fontId="3" fillId="0" borderId="29" xfId="0" applyFont="1" applyFill="1" applyBorder="1" applyAlignment="1">
      <alignment horizontal="center" vertical="center" wrapText="1"/>
    </xf>
    <xf numFmtId="0" fontId="3" fillId="0" borderId="18" xfId="0" applyFont="1" applyBorder="1"/>
    <xf numFmtId="0" fontId="3" fillId="0" borderId="19" xfId="0" applyFont="1" applyBorder="1" applyAlignment="1">
      <alignment horizontal="center"/>
    </xf>
    <xf numFmtId="3" fontId="41" fillId="0" borderId="20" xfId="1" applyNumberFormat="1" applyFont="1" applyFill="1" applyBorder="1" applyAlignment="1">
      <alignment horizontal="center" vertical="center" wrapText="1"/>
    </xf>
    <xf numFmtId="3" fontId="41" fillId="0" borderId="3" xfId="1" applyNumberFormat="1" applyFont="1" applyFill="1" applyBorder="1" applyAlignment="1">
      <alignment horizontal="center" vertical="center" wrapText="1"/>
    </xf>
    <xf numFmtId="3" fontId="3" fillId="0" borderId="21" xfId="0" applyNumberFormat="1" applyFont="1" applyBorder="1" applyAlignment="1">
      <alignment horizontal="center" vertical="center"/>
    </xf>
    <xf numFmtId="0" fontId="3" fillId="0" borderId="25" xfId="0" applyFont="1" applyBorder="1" applyAlignment="1">
      <alignment horizontal="center"/>
    </xf>
    <xf numFmtId="168" fontId="41" fillId="0" borderId="3" xfId="1" applyNumberFormat="1" applyFont="1" applyFill="1" applyBorder="1" applyAlignment="1">
      <alignment horizontal="center" vertical="center" wrapText="1"/>
    </xf>
    <xf numFmtId="168" fontId="41" fillId="0" borderId="5" xfId="1" applyNumberFormat="1" applyFont="1" applyFill="1" applyBorder="1" applyAlignment="1">
      <alignment horizontal="center" vertical="center" wrapText="1"/>
    </xf>
    <xf numFmtId="168" fontId="41" fillId="0" borderId="22" xfId="1" applyNumberFormat="1" applyFont="1" applyFill="1" applyBorder="1" applyAlignment="1">
      <alignment horizontal="center" vertical="center" wrapText="1"/>
    </xf>
    <xf numFmtId="0" fontId="3" fillId="0" borderId="18" xfId="0" applyFont="1" applyBorder="1" applyAlignment="1">
      <alignment horizontal="center"/>
    </xf>
    <xf numFmtId="168" fontId="41" fillId="0" borderId="20" xfId="1" applyNumberFormat="1" applyFont="1" applyFill="1" applyBorder="1" applyAlignment="1">
      <alignment horizontal="center" vertical="center" wrapText="1"/>
    </xf>
    <xf numFmtId="168" fontId="3" fillId="7" borderId="6" xfId="0" applyNumberFormat="1" applyFont="1" applyFill="1" applyBorder="1" applyAlignment="1">
      <alignment horizontal="center" vertical="center"/>
    </xf>
    <xf numFmtId="168" fontId="41" fillId="7" borderId="7" xfId="1" applyNumberFormat="1" applyFont="1" applyFill="1" applyBorder="1" applyAlignment="1">
      <alignment horizontal="center" vertical="center" wrapText="1"/>
    </xf>
    <xf numFmtId="168" fontId="3" fillId="7" borderId="26" xfId="0" applyNumberFormat="1" applyFont="1" applyFill="1" applyBorder="1" applyAlignment="1">
      <alignment horizontal="center" vertical="center"/>
    </xf>
    <xf numFmtId="168" fontId="3" fillId="7" borderId="1" xfId="0" applyNumberFormat="1" applyFont="1" applyFill="1" applyBorder="1" applyAlignment="1">
      <alignment horizontal="center" vertical="center"/>
    </xf>
    <xf numFmtId="17" fontId="40" fillId="0" borderId="7" xfId="0" applyNumberFormat="1" applyFont="1" applyFill="1" applyBorder="1" applyAlignment="1">
      <alignment horizontal="center" vertical="center" wrapText="1"/>
    </xf>
    <xf numFmtId="1" fontId="41" fillId="0" borderId="3" xfId="1" applyNumberFormat="1" applyFont="1" applyFill="1" applyBorder="1" applyAlignment="1">
      <alignment horizontal="center" vertical="center" wrapText="1"/>
    </xf>
    <xf numFmtId="1" fontId="3" fillId="0" borderId="4" xfId="0" applyNumberFormat="1" applyFont="1" applyBorder="1" applyAlignment="1">
      <alignment horizontal="center" vertical="center"/>
    </xf>
    <xf numFmtId="0" fontId="37" fillId="0" borderId="2" xfId="0" applyFont="1" applyFill="1" applyBorder="1" applyAlignment="1">
      <alignment horizontal="center" vertical="center" wrapText="1"/>
    </xf>
    <xf numFmtId="3" fontId="41" fillId="0" borderId="4" xfId="1" applyNumberFormat="1" applyFont="1" applyFill="1" applyBorder="1" applyAlignment="1">
      <alignment horizontal="center" vertical="center" wrapText="1"/>
    </xf>
    <xf numFmtId="0" fontId="3" fillId="12" borderId="0" xfId="0" applyFont="1" applyFill="1"/>
    <xf numFmtId="0" fontId="3" fillId="12" borderId="2" xfId="0" applyFont="1" applyFill="1" applyBorder="1" applyAlignment="1">
      <alignment horizontal="left" vertical="center"/>
    </xf>
    <xf numFmtId="1" fontId="41" fillId="12" borderId="3" xfId="1" applyNumberFormat="1" applyFont="1" applyFill="1" applyBorder="1" applyAlignment="1">
      <alignment horizontal="center" vertical="center" wrapText="1"/>
    </xf>
    <xf numFmtId="1" fontId="3" fillId="12" borderId="4" xfId="0" applyNumberFormat="1" applyFont="1" applyFill="1" applyBorder="1" applyAlignment="1">
      <alignment horizontal="center" vertical="center"/>
    </xf>
    <xf numFmtId="9" fontId="3" fillId="14" borderId="2" xfId="0" applyNumberFormat="1" applyFont="1" applyFill="1" applyBorder="1" applyAlignment="1">
      <alignment horizontal="center" vertical="center" wrapText="1"/>
    </xf>
    <xf numFmtId="3" fontId="41" fillId="12" borderId="4" xfId="1" applyNumberFormat="1" applyFont="1" applyFill="1" applyBorder="1" applyAlignment="1">
      <alignment horizontal="center" vertical="center" wrapText="1"/>
    </xf>
    <xf numFmtId="1" fontId="41" fillId="12" borderId="10" xfId="1" applyNumberFormat="1" applyFont="1" applyFill="1" applyBorder="1" applyAlignment="1">
      <alignment horizontal="center" vertical="center" wrapText="1"/>
    </xf>
    <xf numFmtId="0" fontId="3" fillId="14" borderId="13" xfId="0" applyFont="1" applyFill="1" applyBorder="1" applyAlignment="1">
      <alignment horizontal="center" vertical="center" wrapText="1"/>
    </xf>
    <xf numFmtId="9" fontId="3" fillId="0" borderId="3" xfId="0" applyNumberFormat="1" applyFont="1" applyBorder="1" applyAlignment="1">
      <alignment horizontal="center"/>
    </xf>
    <xf numFmtId="168" fontId="3" fillId="0" borderId="3" xfId="0" applyNumberFormat="1" applyFont="1" applyFill="1" applyBorder="1" applyAlignment="1">
      <alignment horizontal="center" vertical="center" wrapText="1"/>
    </xf>
    <xf numFmtId="168" fontId="3" fillId="0" borderId="4" xfId="0" applyNumberFormat="1" applyFont="1" applyFill="1" applyBorder="1" applyAlignment="1">
      <alignment horizontal="center" vertical="center" wrapText="1"/>
    </xf>
    <xf numFmtId="172" fontId="3" fillId="0" borderId="13" xfId="0" applyNumberFormat="1" applyFont="1" applyFill="1" applyBorder="1" applyAlignment="1">
      <alignment horizontal="center" vertical="center" wrapText="1"/>
    </xf>
    <xf numFmtId="168" fontId="3" fillId="0" borderId="10" xfId="0" applyNumberFormat="1" applyFont="1" applyFill="1" applyBorder="1" applyAlignment="1">
      <alignment horizontal="center" vertical="center" wrapText="1"/>
    </xf>
    <xf numFmtId="0" fontId="3" fillId="12" borderId="2" xfId="0" applyFont="1" applyFill="1" applyBorder="1"/>
    <xf numFmtId="172" fontId="3" fillId="14" borderId="3" xfId="0" applyNumberFormat="1" applyFont="1" applyFill="1" applyBorder="1" applyAlignment="1">
      <alignment horizontal="center"/>
    </xf>
    <xf numFmtId="172" fontId="3" fillId="12" borderId="3" xfId="0" applyNumberFormat="1" applyFont="1" applyFill="1" applyBorder="1" applyAlignment="1">
      <alignment horizontal="center" vertical="center" wrapText="1"/>
    </xf>
    <xf numFmtId="172" fontId="3" fillId="12" borderId="4" xfId="0" applyNumberFormat="1" applyFont="1" applyFill="1" applyBorder="1" applyAlignment="1">
      <alignment horizontal="center" vertical="center" wrapText="1"/>
    </xf>
    <xf numFmtId="172" fontId="3" fillId="12" borderId="10" xfId="0" applyNumberFormat="1" applyFont="1" applyFill="1" applyBorder="1" applyAlignment="1">
      <alignment horizontal="center" vertical="center" wrapText="1"/>
    </xf>
    <xf numFmtId="172" fontId="3" fillId="14" borderId="0" xfId="0" applyNumberFormat="1" applyFont="1" applyFill="1" applyBorder="1" applyAlignment="1">
      <alignment horizontal="center"/>
    </xf>
    <xf numFmtId="0" fontId="3" fillId="0" borderId="31" xfId="0" applyFont="1" applyBorder="1"/>
    <xf numFmtId="0" fontId="3" fillId="0" borderId="12" xfId="0" applyFont="1" applyBorder="1" applyAlignment="1">
      <alignment horizontal="center"/>
    </xf>
    <xf numFmtId="172" fontId="3" fillId="0" borderId="10" xfId="0" applyNumberFormat="1" applyFont="1" applyFill="1" applyBorder="1" applyAlignment="1">
      <alignment horizontal="center" vertical="center" wrapText="1"/>
    </xf>
    <xf numFmtId="172" fontId="3" fillId="0" borderId="11" xfId="0" applyNumberFormat="1" applyFont="1" applyFill="1" applyBorder="1" applyAlignment="1">
      <alignment horizontal="center" vertical="center" wrapText="1"/>
    </xf>
    <xf numFmtId="172" fontId="3" fillId="0" borderId="3" xfId="0" applyNumberFormat="1" applyFont="1" applyFill="1" applyBorder="1" applyAlignment="1">
      <alignment horizontal="center" vertical="center" wrapText="1"/>
    </xf>
    <xf numFmtId="172" fontId="3" fillId="0" borderId="4" xfId="0" applyNumberFormat="1" applyFont="1" applyFill="1" applyBorder="1" applyAlignment="1">
      <alignment horizontal="center" vertical="center" wrapText="1"/>
    </xf>
    <xf numFmtId="172" fontId="3" fillId="0" borderId="6" xfId="0" applyNumberFormat="1" applyFont="1" applyFill="1" applyBorder="1" applyAlignment="1">
      <alignment horizontal="center" vertical="center"/>
    </xf>
    <xf numFmtId="0" fontId="3" fillId="0" borderId="8" xfId="0" applyFont="1" applyFill="1" applyBorder="1" applyAlignment="1">
      <alignment horizontal="center" vertical="center" wrapText="1"/>
    </xf>
    <xf numFmtId="0" fontId="39" fillId="2" borderId="0" xfId="0" applyFont="1" applyFill="1" applyAlignment="1">
      <alignment horizontal="center" wrapText="1"/>
    </xf>
    <xf numFmtId="172" fontId="39" fillId="2" borderId="0" xfId="0" applyNumberFormat="1" applyFont="1" applyFill="1" applyAlignment="1">
      <alignment horizontal="center" vertical="center" wrapText="1"/>
    </xf>
    <xf numFmtId="0" fontId="3" fillId="0" borderId="8" xfId="0" applyFont="1" applyFill="1" applyBorder="1" applyAlignment="1">
      <alignment horizontal="left" vertical="center" wrapText="1" indent="2"/>
    </xf>
    <xf numFmtId="0" fontId="3" fillId="0" borderId="9" xfId="0" applyFont="1" applyFill="1" applyBorder="1" applyAlignment="1">
      <alignment horizontal="center" vertical="center" wrapText="1"/>
    </xf>
    <xf numFmtId="0" fontId="42" fillId="0" borderId="0" xfId="0" applyFont="1" applyFill="1" applyBorder="1"/>
    <xf numFmtId="1" fontId="42" fillId="0" borderId="0" xfId="1" applyNumberFormat="1" applyFont="1" applyFill="1" applyBorder="1" applyAlignment="1">
      <alignment horizontal="center" vertical="center" wrapText="1"/>
    </xf>
    <xf numFmtId="1" fontId="42" fillId="0" borderId="0" xfId="0" applyNumberFormat="1" applyFont="1" applyFill="1" applyBorder="1" applyAlignment="1">
      <alignment horizontal="center" vertical="center"/>
    </xf>
    <xf numFmtId="0" fontId="3" fillId="0" borderId="0" xfId="0" applyFont="1" applyAlignment="1">
      <alignment horizontal="center"/>
    </xf>
    <xf numFmtId="43" fontId="41" fillId="0" borderId="0" xfId="1" applyFont="1" applyAlignment="1">
      <alignment horizontal="center" vertical="center"/>
    </xf>
    <xf numFmtId="0" fontId="3" fillId="0" borderId="0" xfId="0" applyFont="1" applyAlignment="1">
      <alignment horizontal="center" vertical="center"/>
    </xf>
    <xf numFmtId="167" fontId="41" fillId="0" borderId="0" xfId="1" applyNumberFormat="1" applyFont="1" applyAlignment="1">
      <alignment horizontal="center" vertical="center"/>
    </xf>
    <xf numFmtId="167" fontId="3" fillId="0" borderId="0" xfId="0" applyNumberFormat="1" applyFont="1" applyAlignment="1">
      <alignment horizontal="center" vertical="center"/>
    </xf>
    <xf numFmtId="43" fontId="3" fillId="0" borderId="0" xfId="0" applyNumberFormat="1" applyFont="1" applyAlignment="1">
      <alignment horizontal="center" vertical="center"/>
    </xf>
    <xf numFmtId="0" fontId="44" fillId="2" borderId="0" xfId="0" applyNumberFormat="1" applyFont="1" applyFill="1" applyAlignment="1">
      <alignment horizontal="center" vertical="center" wrapText="1"/>
    </xf>
    <xf numFmtId="0" fontId="44" fillId="2" borderId="0" xfId="0" applyNumberFormat="1" applyFont="1" applyFill="1" applyAlignment="1">
      <alignment horizontal="left" vertical="center" wrapText="1"/>
    </xf>
    <xf numFmtId="0" fontId="44" fillId="0" borderId="0" xfId="0" applyNumberFormat="1" applyFont="1" applyAlignment="1">
      <alignment horizontal="center" vertical="center" wrapText="1"/>
    </xf>
    <xf numFmtId="0" fontId="44" fillId="0" borderId="0" xfId="0" applyFont="1" applyAlignment="1">
      <alignment horizontal="center" vertical="center" wrapText="1"/>
    </xf>
    <xf numFmtId="168" fontId="44" fillId="2" borderId="0" xfId="0" applyNumberFormat="1" applyFont="1" applyFill="1" applyAlignment="1">
      <alignment horizontal="center" vertical="center" wrapText="1"/>
    </xf>
    <xf numFmtId="172" fontId="44" fillId="0" borderId="1" xfId="0" applyNumberFormat="1" applyFont="1" applyBorder="1" applyAlignment="1">
      <alignment horizontal="center" vertical="center"/>
    </xf>
    <xf numFmtId="0" fontId="44" fillId="0" borderId="1" xfId="0" applyNumberFormat="1" applyFont="1" applyBorder="1" applyAlignment="1">
      <alignment horizontal="left" vertical="center"/>
    </xf>
    <xf numFmtId="168" fontId="44" fillId="2" borderId="0" xfId="0" applyNumberFormat="1" applyFont="1" applyFill="1" applyAlignment="1">
      <alignment horizontal="left" vertical="center" wrapText="1"/>
    </xf>
    <xf numFmtId="169" fontId="44" fillId="2" borderId="0" xfId="0" applyNumberFormat="1" applyFont="1" applyFill="1" applyAlignment="1">
      <alignment horizontal="center" vertical="center" wrapText="1"/>
    </xf>
    <xf numFmtId="0" fontId="44" fillId="0" borderId="0" xfId="0" applyNumberFormat="1" applyFont="1" applyAlignment="1">
      <alignment horizontal="left" vertical="center" wrapText="1"/>
    </xf>
    <xf numFmtId="0" fontId="44" fillId="16" borderId="0" xfId="0" applyNumberFormat="1" applyFont="1" applyFill="1" applyAlignment="1">
      <alignment horizontal="center" vertical="center" wrapText="1"/>
    </xf>
    <xf numFmtId="0" fontId="44" fillId="16" borderId="0" xfId="0" applyFont="1" applyFill="1" applyAlignment="1">
      <alignment horizontal="center" vertical="center" wrapText="1"/>
    </xf>
    <xf numFmtId="0" fontId="44" fillId="13" borderId="0" xfId="0" applyNumberFormat="1" applyFont="1" applyFill="1" applyAlignment="1">
      <alignment horizontal="center" vertical="center" wrapText="1"/>
    </xf>
    <xf numFmtId="0" fontId="44" fillId="13" borderId="0" xfId="0" applyFont="1" applyFill="1" applyAlignment="1">
      <alignment horizontal="center" vertical="center" wrapText="1"/>
    </xf>
    <xf numFmtId="0" fontId="44" fillId="15" borderId="0" xfId="0" applyNumberFormat="1" applyFont="1" applyFill="1" applyAlignment="1">
      <alignment horizontal="center" vertical="center" wrapText="1"/>
    </xf>
    <xf numFmtId="0" fontId="44" fillId="15" borderId="0" xfId="0" applyFont="1" applyFill="1" applyAlignment="1">
      <alignment horizontal="center" vertical="center" wrapText="1"/>
    </xf>
    <xf numFmtId="0" fontId="44" fillId="16" borderId="1" xfId="0" applyNumberFormat="1" applyFont="1" applyFill="1" applyBorder="1" applyAlignment="1">
      <alignment horizontal="left" vertical="center"/>
    </xf>
    <xf numFmtId="172" fontId="44" fillId="16" borderId="1" xfId="0" applyNumberFormat="1" applyFont="1" applyFill="1" applyBorder="1" applyAlignment="1">
      <alignment horizontal="center" vertical="center"/>
    </xf>
    <xf numFmtId="0" fontId="44" fillId="17" borderId="1" xfId="0" applyNumberFormat="1" applyFont="1" applyFill="1" applyBorder="1" applyAlignment="1">
      <alignment horizontal="left" vertical="center"/>
    </xf>
    <xf numFmtId="172" fontId="44" fillId="17" borderId="1" xfId="0" applyNumberFormat="1" applyFont="1" applyFill="1" applyBorder="1" applyAlignment="1">
      <alignment horizontal="center" vertical="center"/>
    </xf>
    <xf numFmtId="0" fontId="44" fillId="17" borderId="0" xfId="0" applyNumberFormat="1" applyFont="1" applyFill="1" applyAlignment="1">
      <alignment horizontal="center" vertical="center" wrapText="1"/>
    </xf>
    <xf numFmtId="0" fontId="44" fillId="17" borderId="0" xfId="0" applyFont="1" applyFill="1" applyAlignment="1">
      <alignment horizontal="center" vertical="center" wrapText="1"/>
    </xf>
    <xf numFmtId="0" fontId="44" fillId="14" borderId="0" xfId="0" applyNumberFormat="1" applyFont="1" applyFill="1" applyAlignment="1">
      <alignment horizontal="center" vertical="center" wrapText="1"/>
    </xf>
    <xf numFmtId="0" fontId="44" fillId="14" borderId="0" xfId="0" applyFont="1" applyFill="1" applyAlignment="1">
      <alignment horizontal="center" vertical="center" wrapText="1"/>
    </xf>
    <xf numFmtId="0" fontId="44" fillId="15" borderId="1" xfId="0" applyNumberFormat="1" applyFont="1" applyFill="1" applyBorder="1" applyAlignment="1">
      <alignment horizontal="left" vertical="center"/>
    </xf>
    <xf numFmtId="172" fontId="44" fillId="15" borderId="1" xfId="0" applyNumberFormat="1" applyFont="1" applyFill="1" applyBorder="1" applyAlignment="1">
      <alignment horizontal="center" vertical="center"/>
    </xf>
    <xf numFmtId="0" fontId="44" fillId="13" borderId="1" xfId="0" applyNumberFormat="1" applyFont="1" applyFill="1" applyBorder="1" applyAlignment="1">
      <alignment horizontal="left" vertical="center"/>
    </xf>
    <xf numFmtId="172" fontId="44" fillId="13" borderId="1" xfId="0" applyNumberFormat="1" applyFont="1" applyFill="1" applyBorder="1" applyAlignment="1">
      <alignment horizontal="center" vertical="center"/>
    </xf>
    <xf numFmtId="0" fontId="44" fillId="18" borderId="0" xfId="0" applyNumberFormat="1" applyFont="1" applyFill="1" applyAlignment="1">
      <alignment horizontal="center" vertical="center" wrapText="1"/>
    </xf>
    <xf numFmtId="0" fontId="44" fillId="18" borderId="0" xfId="0" applyFont="1" applyFill="1" applyAlignment="1">
      <alignment horizontal="center" vertical="center" wrapText="1"/>
    </xf>
    <xf numFmtId="0" fontId="45" fillId="14" borderId="0" xfId="0" applyNumberFormat="1" applyFont="1" applyFill="1" applyAlignment="1">
      <alignment horizontal="center" vertical="center" wrapText="1"/>
    </xf>
    <xf numFmtId="0" fontId="45" fillId="14" borderId="0" xfId="0" applyFont="1" applyFill="1" applyAlignment="1">
      <alignment horizontal="center" vertical="center" wrapText="1"/>
    </xf>
    <xf numFmtId="0" fontId="45" fillId="0" borderId="0" xfId="0" applyNumberFormat="1" applyFont="1" applyFill="1" applyAlignment="1">
      <alignment horizontal="center" vertical="center" wrapText="1"/>
    </xf>
    <xf numFmtId="0" fontId="45" fillId="0" borderId="0" xfId="0" applyFont="1" applyFill="1" applyAlignment="1">
      <alignment horizontal="center" vertical="center" wrapText="1"/>
    </xf>
    <xf numFmtId="0" fontId="44" fillId="18" borderId="1" xfId="0" applyNumberFormat="1" applyFont="1" applyFill="1" applyBorder="1" applyAlignment="1">
      <alignment horizontal="left" vertical="center"/>
    </xf>
    <xf numFmtId="172" fontId="44" fillId="18" borderId="1" xfId="0" applyNumberFormat="1" applyFont="1" applyFill="1" applyBorder="1" applyAlignment="1">
      <alignment horizontal="center" vertical="center"/>
    </xf>
    <xf numFmtId="0" fontId="46" fillId="3" borderId="0" xfId="0" applyFont="1" applyFill="1" applyAlignment="1">
      <alignment horizontal="center" vertical="top" wrapText="1"/>
    </xf>
    <xf numFmtId="0" fontId="47" fillId="19" borderId="1" xfId="0" applyFont="1" applyFill="1" applyBorder="1" applyAlignment="1">
      <alignment vertical="top" wrapText="1"/>
    </xf>
    <xf numFmtId="0" fontId="47" fillId="19" borderId="0" xfId="0" applyFont="1" applyFill="1" applyAlignment="1">
      <alignment vertical="top" wrapText="1"/>
    </xf>
    <xf numFmtId="168" fontId="48" fillId="19" borderId="1" xfId="0" applyNumberFormat="1" applyFont="1" applyFill="1" applyBorder="1" applyAlignment="1">
      <alignment horizontal="center" vertical="top" wrapText="1"/>
    </xf>
    <xf numFmtId="0" fontId="47" fillId="20" borderId="1" xfId="0" applyFont="1" applyFill="1" applyBorder="1" applyAlignment="1">
      <alignment vertical="top" wrapText="1"/>
    </xf>
    <xf numFmtId="0" fontId="47" fillId="20" borderId="0" xfId="0" applyFont="1" applyFill="1" applyAlignment="1">
      <alignment vertical="top" wrapText="1"/>
    </xf>
    <xf numFmtId="168" fontId="48" fillId="20" borderId="1" xfId="0" applyNumberFormat="1" applyFont="1" applyFill="1" applyBorder="1" applyAlignment="1">
      <alignment horizontal="center" vertical="top" wrapText="1"/>
    </xf>
    <xf numFmtId="0" fontId="47" fillId="21" borderId="1" xfId="0" applyFont="1" applyFill="1" applyBorder="1" applyAlignment="1">
      <alignment vertical="top" wrapText="1"/>
    </xf>
    <xf numFmtId="0" fontId="47" fillId="21" borderId="0" xfId="0" applyFont="1" applyFill="1" applyAlignment="1">
      <alignment vertical="top" wrapText="1"/>
    </xf>
    <xf numFmtId="168" fontId="48" fillId="21" borderId="1" xfId="0" applyNumberFormat="1" applyFont="1" applyFill="1" applyBorder="1" applyAlignment="1">
      <alignment horizontal="center" vertical="top" wrapText="1"/>
    </xf>
    <xf numFmtId="0" fontId="2" fillId="2" borderId="0" xfId="0" applyFont="1" applyFill="1" applyAlignment="1">
      <alignment horizontal="center" vertical="center"/>
    </xf>
    <xf numFmtId="0" fontId="47" fillId="0" borderId="0" xfId="0" applyFont="1" applyFill="1" applyAlignment="1">
      <alignment vertical="top" wrapText="1"/>
    </xf>
    <xf numFmtId="0" fontId="47" fillId="0" borderId="0" xfId="0" applyFont="1" applyFill="1" applyAlignment="1">
      <alignment horizontal="center" vertical="top" wrapText="1"/>
    </xf>
    <xf numFmtId="0" fontId="46" fillId="3" borderId="0" xfId="0" applyFont="1" applyFill="1" applyAlignment="1">
      <alignment vertical="top" wrapText="1"/>
    </xf>
    <xf numFmtId="0" fontId="47" fillId="22" borderId="0" xfId="0" applyFont="1" applyFill="1" applyAlignment="1">
      <alignment vertical="top" wrapText="1"/>
    </xf>
    <xf numFmtId="168" fontId="47" fillId="22" borderId="0" xfId="0" applyNumberFormat="1" applyFont="1" applyFill="1" applyAlignment="1">
      <alignment horizontal="center" vertical="top" wrapText="1"/>
    </xf>
    <xf numFmtId="0" fontId="42" fillId="2" borderId="0" xfId="0" applyFont="1" applyFill="1" applyBorder="1"/>
    <xf numFmtId="0" fontId="42" fillId="2" borderId="0" xfId="0" applyFont="1" applyFill="1" applyBorder="1" applyAlignment="1">
      <alignment horizontal="center"/>
    </xf>
    <xf numFmtId="43" fontId="42" fillId="2" borderId="0" xfId="1" applyFont="1" applyFill="1" applyBorder="1" applyAlignment="1">
      <alignment horizontal="center" vertical="center"/>
    </xf>
    <xf numFmtId="0" fontId="43" fillId="2" borderId="0" xfId="0" applyFont="1" applyFill="1" applyBorder="1" applyAlignment="1">
      <alignment horizontal="center" vertical="center"/>
    </xf>
    <xf numFmtId="43" fontId="42" fillId="2" borderId="0" xfId="1" applyFont="1" applyFill="1" applyBorder="1"/>
    <xf numFmtId="43" fontId="42" fillId="2" borderId="0" xfId="0" applyNumberFormat="1" applyFont="1" applyFill="1" applyBorder="1" applyAlignment="1">
      <alignment horizontal="center" vertical="center"/>
    </xf>
    <xf numFmtId="0" fontId="42" fillId="2" borderId="0" xfId="0" applyFont="1" applyFill="1" applyBorder="1" applyAlignment="1">
      <alignment horizontal="center" vertical="center"/>
    </xf>
    <xf numFmtId="43" fontId="42" fillId="2" borderId="0" xfId="0" applyNumberFormat="1" applyFont="1" applyFill="1" applyBorder="1"/>
    <xf numFmtId="167" fontId="3" fillId="2" borderId="0" xfId="0" applyNumberFormat="1" applyFont="1" applyFill="1"/>
    <xf numFmtId="43" fontId="3" fillId="2" borderId="0" xfId="0" applyNumberFormat="1" applyFont="1" applyFill="1" applyAlignment="1">
      <alignment horizontal="center" vertical="center"/>
    </xf>
    <xf numFmtId="43" fontId="41" fillId="2" borderId="0" xfId="1" applyFont="1" applyFill="1" applyAlignment="1">
      <alignment horizontal="center" vertical="center"/>
    </xf>
    <xf numFmtId="167" fontId="41" fillId="2" borderId="0" xfId="1" applyNumberFormat="1" applyFont="1" applyFill="1" applyAlignment="1">
      <alignment horizontal="center" vertical="center"/>
    </xf>
    <xf numFmtId="167" fontId="3" fillId="2" borderId="0" xfId="0" applyNumberFormat="1" applyFont="1" applyFill="1" applyAlignment="1">
      <alignment horizontal="center" vertical="center"/>
    </xf>
    <xf numFmtId="43" fontId="42" fillId="2" borderId="0" xfId="1" applyFont="1" applyFill="1" applyBorder="1" applyAlignment="1">
      <alignment horizontal="center"/>
    </xf>
    <xf numFmtId="0" fontId="42" fillId="2" borderId="0" xfId="0" applyFont="1" applyFill="1" applyBorder="1" applyAlignment="1">
      <alignment wrapText="1"/>
    </xf>
    <xf numFmtId="1" fontId="42" fillId="2" borderId="0" xfId="0" applyNumberFormat="1" applyFont="1" applyFill="1" applyBorder="1" applyAlignment="1">
      <alignment horizontal="center" wrapText="1"/>
    </xf>
    <xf numFmtId="0" fontId="42" fillId="2" borderId="0" xfId="0" applyFont="1" applyFill="1" applyBorder="1" applyAlignment="1">
      <alignment horizontal="center" wrapText="1"/>
    </xf>
    <xf numFmtId="0" fontId="3" fillId="2" borderId="0" xfId="0" applyFont="1" applyFill="1" applyAlignment="1">
      <alignment wrapText="1"/>
    </xf>
    <xf numFmtId="0" fontId="38" fillId="2" borderId="0" xfId="0" applyFont="1" applyFill="1" applyAlignment="1">
      <alignment horizontal="center"/>
    </xf>
    <xf numFmtId="0" fontId="40" fillId="2" borderId="0" xfId="0" applyFont="1" applyFill="1" applyBorder="1" applyAlignment="1">
      <alignment horizontal="center" vertical="center" wrapText="1"/>
    </xf>
    <xf numFmtId="1" fontId="41" fillId="2" borderId="0" xfId="1" applyNumberFormat="1" applyFont="1" applyFill="1" applyBorder="1" applyAlignment="1">
      <alignment vertical="center" wrapText="1"/>
    </xf>
    <xf numFmtId="3" fontId="41" fillId="2" borderId="0" xfId="1" applyNumberFormat="1" applyFont="1" applyFill="1" applyBorder="1" applyAlignment="1">
      <alignment vertical="center" wrapText="1"/>
    </xf>
    <xf numFmtId="168" fontId="3" fillId="2" borderId="0" xfId="0" applyNumberFormat="1" applyFont="1" applyFill="1" applyBorder="1" applyAlignment="1">
      <alignment vertical="center" wrapText="1"/>
    </xf>
    <xf numFmtId="168" fontId="3" fillId="2" borderId="0" xfId="0" applyNumberFormat="1" applyFont="1" applyFill="1" applyBorder="1"/>
    <xf numFmtId="168" fontId="41" fillId="2" borderId="0" xfId="1" applyNumberFormat="1" applyFont="1" applyFill="1" applyBorder="1" applyAlignment="1">
      <alignment vertical="center" wrapText="1"/>
    </xf>
    <xf numFmtId="168" fontId="44" fillId="2" borderId="0" xfId="0" applyNumberFormat="1" applyFont="1" applyFill="1" applyBorder="1" applyAlignment="1">
      <alignment horizontal="center" vertical="center" wrapText="1"/>
    </xf>
    <xf numFmtId="0" fontId="44" fillId="2" borderId="0" xfId="0" applyFont="1" applyFill="1" applyAlignment="1">
      <alignment horizontal="center" vertical="center" wrapText="1"/>
    </xf>
    <xf numFmtId="169" fontId="44" fillId="2" borderId="0" xfId="0" applyNumberFormat="1" applyFont="1" applyFill="1" applyBorder="1" applyAlignment="1">
      <alignment horizontal="center" vertical="center" wrapText="1"/>
    </xf>
    <xf numFmtId="0" fontId="44" fillId="2" borderId="0" xfId="0" applyNumberFormat="1" applyFont="1" applyFill="1" applyBorder="1" applyAlignment="1">
      <alignment horizontal="center" vertical="center" wrapText="1"/>
    </xf>
    <xf numFmtId="0" fontId="45" fillId="2" borderId="0" xfId="0" applyNumberFormat="1" applyFont="1" applyFill="1" applyBorder="1" applyAlignment="1">
      <alignment horizontal="center" vertical="center" wrapText="1"/>
    </xf>
    <xf numFmtId="171" fontId="47" fillId="0" borderId="0" xfId="0" applyNumberFormat="1" applyFont="1" applyFill="1" applyAlignment="1">
      <alignment horizontal="center" vertical="top" wrapText="1"/>
    </xf>
    <xf numFmtId="1" fontId="3" fillId="2" borderId="0" xfId="0" applyNumberFormat="1" applyFont="1" applyFill="1" applyAlignment="1">
      <alignment horizontal="center" vertical="center"/>
    </xf>
    <xf numFmtId="171" fontId="39" fillId="14" borderId="3" xfId="0" applyNumberFormat="1" applyFont="1" applyFill="1" applyBorder="1" applyAlignment="1">
      <alignment horizontal="center" vertical="center" wrapText="1"/>
    </xf>
    <xf numFmtId="0" fontId="37" fillId="0" borderId="1" xfId="0" applyFont="1" applyBorder="1" applyAlignment="1">
      <alignment horizontal="left" vertical="center"/>
    </xf>
    <xf numFmtId="0" fontId="37" fillId="0" borderId="1" xfId="0" applyFont="1" applyBorder="1"/>
    <xf numFmtId="0" fontId="40" fillId="0" borderId="1" xfId="0" applyFont="1" applyBorder="1" applyAlignment="1">
      <alignment horizontal="center" vertical="center" wrapText="1"/>
    </xf>
    <xf numFmtId="0" fontId="42" fillId="0" borderId="0" xfId="0" applyFont="1" applyAlignment="1">
      <alignment horizontal="center"/>
    </xf>
    <xf numFmtId="1" fontId="42" fillId="2" borderId="0" xfId="0" applyNumberFormat="1" applyFont="1" applyFill="1" applyAlignment="1">
      <alignment horizontal="center"/>
    </xf>
    <xf numFmtId="0" fontId="42" fillId="2" borderId="0" xfId="0" applyFont="1" applyFill="1" applyAlignment="1">
      <alignment horizontal="right"/>
    </xf>
    <xf numFmtId="1" fontId="42" fillId="0" borderId="0" xfId="1" applyNumberFormat="1" applyFont="1" applyAlignment="1">
      <alignment horizontal="center" vertical="center" wrapText="1"/>
    </xf>
    <xf numFmtId="1" fontId="42" fillId="2" borderId="0" xfId="0" applyNumberFormat="1" applyFont="1" applyFill="1" applyAlignment="1">
      <alignment horizontal="center" vertical="center"/>
    </xf>
    <xf numFmtId="0" fontId="42" fillId="2" borderId="0" xfId="1" applyNumberFormat="1" applyFont="1" applyFill="1" applyBorder="1" applyAlignment="1">
      <alignment horizontal="center" vertical="center"/>
    </xf>
    <xf numFmtId="1" fontId="42" fillId="0" borderId="0" xfId="0" applyNumberFormat="1" applyFont="1" applyAlignment="1">
      <alignment horizontal="center" vertical="center"/>
    </xf>
    <xf numFmtId="9" fontId="3" fillId="14" borderId="2" xfId="0" applyNumberFormat="1" applyFont="1" applyFill="1" applyBorder="1" applyAlignment="1">
      <alignment horizontal="left" vertical="center" wrapText="1"/>
    </xf>
    <xf numFmtId="9" fontId="3" fillId="14" borderId="2" xfId="0" applyNumberFormat="1" applyFont="1" applyFill="1" applyBorder="1" applyAlignment="1">
      <alignment horizontal="right" vertical="center" wrapText="1"/>
    </xf>
    <xf numFmtId="172" fontId="44" fillId="0" borderId="1" xfId="0" applyNumberFormat="1" applyFont="1" applyFill="1" applyBorder="1" applyAlignment="1">
      <alignment horizontal="center" vertical="center" wrapText="1"/>
    </xf>
    <xf numFmtId="168" fontId="44" fillId="0" borderId="1" xfId="0" applyNumberFormat="1" applyFont="1" applyFill="1" applyBorder="1" applyAlignment="1">
      <alignment horizontal="left" vertical="center" wrapText="1"/>
    </xf>
    <xf numFmtId="172" fontId="44" fillId="23" borderId="1" xfId="0" applyNumberFormat="1" applyFont="1" applyFill="1" applyBorder="1" applyAlignment="1">
      <alignment horizontal="center" vertical="center"/>
    </xf>
    <xf numFmtId="0" fontId="1" fillId="0" borderId="1" xfId="0" applyFont="1" applyBorder="1" applyAlignment="1">
      <alignment horizontal="left" vertical="center"/>
    </xf>
    <xf numFmtId="0" fontId="44" fillId="0" borderId="1" xfId="0" applyFont="1" applyBorder="1" applyAlignment="1">
      <alignment horizontal="left" vertical="center"/>
    </xf>
    <xf numFmtId="9" fontId="44" fillId="23" borderId="1" xfId="0" applyNumberFormat="1" applyFont="1" applyFill="1" applyBorder="1" applyAlignment="1">
      <alignment horizontal="center" vertical="center"/>
    </xf>
    <xf numFmtId="0" fontId="45" fillId="14" borderId="1" xfId="0" applyFont="1" applyFill="1" applyBorder="1" applyAlignment="1">
      <alignment horizontal="center" vertical="center"/>
    </xf>
    <xf numFmtId="172" fontId="45" fillId="14" borderId="1" xfId="0" applyNumberFormat="1" applyFont="1" applyFill="1" applyBorder="1" applyAlignment="1">
      <alignment horizontal="center" vertical="center"/>
    </xf>
    <xf numFmtId="0" fontId="44" fillId="18" borderId="1" xfId="0" applyFont="1" applyFill="1" applyBorder="1" applyAlignment="1">
      <alignment horizontal="left" vertical="center"/>
    </xf>
    <xf numFmtId="0" fontId="44" fillId="0" borderId="0" xfId="0" applyNumberFormat="1" applyFont="1" applyBorder="1" applyAlignment="1">
      <alignment horizontal="center" vertical="center" wrapText="1"/>
    </xf>
    <xf numFmtId="0" fontId="44" fillId="0" borderId="0" xfId="0" applyFont="1" applyBorder="1" applyAlignment="1">
      <alignment horizontal="center" vertical="center" wrapText="1"/>
    </xf>
    <xf numFmtId="0" fontId="44" fillId="0" borderId="12" xfId="0" applyNumberFormat="1" applyFont="1" applyBorder="1" applyAlignment="1">
      <alignment horizontal="center" vertical="center" wrapText="1"/>
    </xf>
    <xf numFmtId="0" fontId="44" fillId="0" borderId="12" xfId="0" applyFont="1" applyBorder="1" applyAlignment="1">
      <alignment horizontal="center" vertical="center" wrapText="1"/>
    </xf>
    <xf numFmtId="0" fontId="45" fillId="14" borderId="1" xfId="0" applyNumberFormat="1" applyFont="1" applyFill="1" applyBorder="1" applyAlignment="1">
      <alignment horizontal="center" vertical="center"/>
    </xf>
    <xf numFmtId="172" fontId="44" fillId="14" borderId="1" xfId="0" applyNumberFormat="1" applyFont="1" applyFill="1" applyBorder="1" applyAlignment="1">
      <alignment horizontal="center" vertical="center"/>
    </xf>
    <xf numFmtId="0" fontId="44" fillId="14" borderId="34" xfId="0" applyNumberFormat="1" applyFont="1" applyFill="1" applyBorder="1" applyAlignment="1">
      <alignment horizontal="center" vertical="center" wrapText="1"/>
    </xf>
    <xf numFmtId="0" fontId="44" fillId="14" borderId="34" xfId="0" applyFont="1" applyFill="1" applyBorder="1" applyAlignment="1">
      <alignment horizontal="center" vertical="center" wrapText="1"/>
    </xf>
    <xf numFmtId="168" fontId="44" fillId="0" borderId="0" xfId="0" applyNumberFormat="1" applyFont="1" applyFill="1" applyBorder="1" applyAlignment="1">
      <alignment horizontal="left" vertical="center" wrapText="1"/>
    </xf>
    <xf numFmtId="172" fontId="44" fillId="0" borderId="0" xfId="0" applyNumberFormat="1" applyFont="1" applyFill="1" applyBorder="1" applyAlignment="1">
      <alignment horizontal="center" vertical="center" wrapText="1"/>
    </xf>
    <xf numFmtId="0" fontId="45" fillId="2" borderId="34" xfId="0" applyFont="1" applyFill="1" applyBorder="1" applyAlignment="1">
      <alignment horizontal="center" vertical="center" wrapText="1"/>
    </xf>
    <xf numFmtId="0" fontId="45" fillId="14" borderId="34" xfId="0" applyFont="1" applyFill="1" applyBorder="1" applyAlignment="1">
      <alignment horizontal="center" vertical="center" wrapText="1"/>
    </xf>
    <xf numFmtId="172" fontId="44" fillId="2" borderId="0" xfId="0" applyNumberFormat="1" applyFont="1" applyFill="1" applyBorder="1" applyAlignment="1">
      <alignment horizontal="center" vertical="center"/>
    </xf>
    <xf numFmtId="172" fontId="45" fillId="2" borderId="0" xfId="0" applyNumberFormat="1" applyFont="1" applyFill="1" applyBorder="1" applyAlignment="1">
      <alignment horizontal="center" vertical="center"/>
    </xf>
    <xf numFmtId="168" fontId="45" fillId="2" borderId="0" xfId="0" applyNumberFormat="1" applyFont="1" applyFill="1" applyBorder="1" applyAlignment="1">
      <alignment horizontal="center" vertical="center" wrapText="1"/>
    </xf>
    <xf numFmtId="0" fontId="44" fillId="2" borderId="0" xfId="0" applyNumberFormat="1" applyFont="1" applyFill="1" applyBorder="1" applyAlignment="1">
      <alignment horizontal="left" vertical="center"/>
    </xf>
    <xf numFmtId="0" fontId="44" fillId="2" borderId="0" xfId="0" applyFont="1" applyFill="1" applyBorder="1" applyAlignment="1">
      <alignment horizontal="center" vertical="center" wrapText="1"/>
    </xf>
    <xf numFmtId="1" fontId="44" fillId="2" borderId="0" xfId="0" applyNumberFormat="1" applyFont="1" applyFill="1" applyBorder="1" applyAlignment="1">
      <alignment horizontal="left" vertical="center"/>
    </xf>
    <xf numFmtId="17" fontId="45" fillId="14" borderId="1" xfId="0" applyNumberFormat="1" applyFont="1" applyFill="1" applyBorder="1" applyAlignment="1">
      <alignment horizontal="center" vertical="center"/>
    </xf>
    <xf numFmtId="168" fontId="44" fillId="18" borderId="1" xfId="0" applyNumberFormat="1" applyFont="1" applyFill="1" applyBorder="1" applyAlignment="1">
      <alignment horizontal="center" vertical="center"/>
    </xf>
    <xf numFmtId="0" fontId="44" fillId="14" borderId="1" xfId="0" applyNumberFormat="1" applyFont="1" applyFill="1" applyBorder="1" applyAlignment="1">
      <alignment horizontal="left" vertical="center"/>
    </xf>
    <xf numFmtId="0" fontId="44" fillId="23" borderId="1" xfId="0" applyFont="1" applyFill="1" applyBorder="1" applyAlignment="1">
      <alignment horizontal="left" vertical="center"/>
    </xf>
    <xf numFmtId="1" fontId="44" fillId="18" borderId="1" xfId="0" applyNumberFormat="1" applyFont="1" applyFill="1" applyBorder="1" applyAlignment="1">
      <alignment horizontal="left" vertical="center"/>
    </xf>
    <xf numFmtId="0" fontId="45" fillId="2" borderId="0" xfId="0" applyFont="1" applyFill="1" applyBorder="1" applyAlignment="1">
      <alignment horizontal="center" vertical="center" wrapText="1"/>
    </xf>
    <xf numFmtId="0" fontId="45" fillId="0" borderId="1" xfId="0" applyNumberFormat="1" applyFont="1" applyFill="1" applyBorder="1" applyAlignment="1">
      <alignment horizontal="left" vertical="center"/>
    </xf>
    <xf numFmtId="1" fontId="45" fillId="0" borderId="1" xfId="0" applyNumberFormat="1" applyFont="1" applyFill="1" applyBorder="1" applyAlignment="1">
      <alignment horizontal="center" vertical="center"/>
    </xf>
    <xf numFmtId="0" fontId="45" fillId="0" borderId="1" xfId="0" applyFont="1" applyFill="1" applyBorder="1" applyAlignment="1">
      <alignment horizontal="center" vertical="center" wrapText="1"/>
    </xf>
    <xf numFmtId="1" fontId="44" fillId="0" borderId="1" xfId="0" applyNumberFormat="1" applyFont="1" applyBorder="1" applyAlignment="1">
      <alignment horizontal="center" vertical="center"/>
    </xf>
    <xf numFmtId="0" fontId="44" fillId="2" borderId="1" xfId="0" applyNumberFormat="1" applyFont="1" applyFill="1" applyBorder="1" applyAlignment="1">
      <alignment horizontal="center" vertical="center"/>
    </xf>
    <xf numFmtId="1" fontId="45" fillId="0" borderId="1" xfId="0" applyNumberFormat="1" applyFont="1" applyFill="1" applyBorder="1" applyAlignment="1">
      <alignment horizontal="left" vertical="center"/>
    </xf>
    <xf numFmtId="0" fontId="45" fillId="0" borderId="1" xfId="0" applyFont="1" applyFill="1" applyBorder="1" applyAlignment="1">
      <alignment horizontal="left" vertical="center" wrapText="1"/>
    </xf>
    <xf numFmtId="1" fontId="44" fillId="0" borderId="1" xfId="0" applyNumberFormat="1" applyFont="1" applyBorder="1" applyAlignment="1">
      <alignment horizontal="left" vertical="center"/>
    </xf>
    <xf numFmtId="0" fontId="44" fillId="0" borderId="1" xfId="0" applyNumberFormat="1" applyFont="1" applyBorder="1" applyAlignment="1">
      <alignment horizontal="center" vertical="center"/>
    </xf>
    <xf numFmtId="0" fontId="45" fillId="0" borderId="1" xfId="0" applyNumberFormat="1" applyFont="1" applyFill="1" applyBorder="1" applyAlignment="1">
      <alignment horizontal="center" vertical="center"/>
    </xf>
    <xf numFmtId="168" fontId="44" fillId="0" borderId="1" xfId="0" applyNumberFormat="1" applyFont="1" applyBorder="1" applyAlignment="1">
      <alignment horizontal="center" vertical="center" wrapText="1"/>
    </xf>
    <xf numFmtId="0" fontId="47" fillId="2" borderId="0" xfId="0" applyFont="1" applyFill="1" applyAlignment="1">
      <alignment vertical="top" wrapText="1"/>
    </xf>
    <xf numFmtId="0" fontId="47" fillId="2" borderId="0" xfId="0" applyFont="1" applyFill="1" applyAlignment="1">
      <alignment horizontal="center" vertical="top" wrapText="1"/>
    </xf>
    <xf numFmtId="172" fontId="44" fillId="18" borderId="35" xfId="0" applyNumberFormat="1" applyFont="1" applyFill="1" applyBorder="1" applyAlignment="1">
      <alignment horizontal="center" vertical="center"/>
    </xf>
    <xf numFmtId="172" fontId="44" fillId="18" borderId="36" xfId="0" applyNumberFormat="1" applyFont="1" applyFill="1" applyBorder="1" applyAlignment="1">
      <alignment horizontal="center" vertical="center"/>
    </xf>
    <xf numFmtId="172" fontId="44" fillId="18" borderId="37" xfId="0" applyNumberFormat="1" applyFont="1" applyFill="1" applyBorder="1" applyAlignment="1">
      <alignment horizontal="center" vertical="center"/>
    </xf>
    <xf numFmtId="0" fontId="32" fillId="2" borderId="0" xfId="0" applyFont="1" applyFill="1" applyAlignment="1">
      <alignment horizontal="left" wrapText="1"/>
    </xf>
    <xf numFmtId="0" fontId="39" fillId="2" borderId="0" xfId="0" applyFont="1" applyFill="1" applyAlignment="1">
      <alignment wrapText="1"/>
    </xf>
    <xf numFmtId="0" fontId="8" fillId="0" borderId="14" xfId="0" applyFont="1" applyBorder="1" applyAlignment="1">
      <alignment vertical="center" wrapText="1"/>
    </xf>
    <xf numFmtId="0" fontId="8" fillId="0" borderId="16" xfId="0" applyFont="1" applyBorder="1" applyAlignment="1">
      <alignment vertical="center" wrapText="1"/>
    </xf>
    <xf numFmtId="0" fontId="23" fillId="0" borderId="14" xfId="0" applyFont="1" applyBorder="1" applyAlignment="1">
      <alignment vertical="center" wrapText="1"/>
    </xf>
    <xf numFmtId="0" fontId="23" fillId="0" borderId="16" xfId="0" applyFont="1" applyBorder="1" applyAlignment="1">
      <alignment vertical="center" wrapText="1"/>
    </xf>
    <xf numFmtId="0" fontId="33" fillId="0" borderId="23" xfId="0" applyFont="1" applyBorder="1" applyAlignment="1">
      <alignment vertical="center" wrapText="1"/>
    </xf>
    <xf numFmtId="0" fontId="8" fillId="0" borderId="23" xfId="0" applyFont="1" applyBorder="1" applyAlignment="1">
      <alignment vertical="center" wrapText="1"/>
    </xf>
    <xf numFmtId="0" fontId="8" fillId="0" borderId="15" xfId="0" applyFont="1" applyBorder="1" applyAlignment="1">
      <alignment vertical="center" wrapText="1"/>
    </xf>
    <xf numFmtId="0" fontId="9" fillId="0" borderId="23" xfId="0" applyFont="1" applyBorder="1" applyAlignment="1">
      <alignment horizontal="left" vertical="center" wrapText="1"/>
    </xf>
    <xf numFmtId="0" fontId="9" fillId="0" borderId="23" xfId="0" applyFont="1" applyBorder="1" applyAlignment="1">
      <alignment vertical="center" wrapText="1"/>
    </xf>
    <xf numFmtId="0" fontId="9" fillId="0" borderId="14" xfId="0" applyFont="1" applyBorder="1" applyAlignment="1">
      <alignment vertical="center" wrapText="1"/>
    </xf>
    <xf numFmtId="0" fontId="9" fillId="0" borderId="16" xfId="0" applyFont="1" applyBorder="1" applyAlignment="1">
      <alignment vertical="center" wrapText="1"/>
    </xf>
    <xf numFmtId="168" fontId="8" fillId="0" borderId="23" xfId="0" applyNumberFormat="1" applyFont="1" applyBorder="1" applyAlignment="1">
      <alignment vertical="center" wrapText="1"/>
    </xf>
    <xf numFmtId="0" fontId="9" fillId="0" borderId="27" xfId="0" applyFont="1" applyBorder="1" applyAlignment="1">
      <alignment vertical="center" wrapText="1"/>
    </xf>
    <xf numFmtId="0" fontId="9" fillId="0" borderId="28" xfId="0" applyFont="1" applyBorder="1" applyAlignment="1">
      <alignment vertical="center" wrapText="1"/>
    </xf>
    <xf numFmtId="0" fontId="9" fillId="0" borderId="15" xfId="0" applyFont="1" applyBorder="1" applyAlignment="1">
      <alignment vertical="center" wrapText="1"/>
    </xf>
    <xf numFmtId="3" fontId="8" fillId="0" borderId="23" xfId="0" applyNumberFormat="1" applyFont="1" applyBorder="1" applyAlignment="1">
      <alignment vertical="center" wrapText="1"/>
    </xf>
  </cellXfs>
  <cellStyles count="3">
    <cellStyle name="Comma" xfId="1" builtinId="3"/>
    <cellStyle name="Hyperlink" xfId="2" builtinId="8"/>
    <cellStyle name="Normal" xfId="0" builtinId="0"/>
  </cellStyles>
  <dxfs count="2">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Turnover by income group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13E-4ADB-AFF7-270860F805C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13E-4ADB-AFF7-270860F805C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numRef>
              <c:f>Tables!$AS$13:$AS$14</c:f>
              <c:numCache>
                <c:formatCode>General</c:formatCode>
                <c:ptCount val="2"/>
              </c:numCache>
            </c:numRef>
          </c:cat>
          <c:val>
            <c:numRef>
              <c:f>Tables!$AT$13:$AT$14</c:f>
              <c:numCache>
                <c:formatCode>0%</c:formatCode>
                <c:ptCount val="2"/>
                <c:pt idx="0">
                  <c:v>0.62091078928888477</c:v>
                </c:pt>
                <c:pt idx="1">
                  <c:v>0.37908921071111523</c:v>
                </c:pt>
              </c:numCache>
            </c:numRef>
          </c:val>
          <c:extLst>
            <c:ext xmlns:c16="http://schemas.microsoft.com/office/drawing/2014/chart" uri="{C3380CC4-5D6E-409C-BE32-E72D297353CC}">
              <c16:uniqueId val="{00000000-969A-4879-B8DB-F9C03008C6E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40</xdr:col>
      <xdr:colOff>2486025</xdr:colOff>
      <xdr:row>10</xdr:row>
      <xdr:rowOff>233362</xdr:rowOff>
    </xdr:from>
    <xdr:to>
      <xdr:col>45</xdr:col>
      <xdr:colOff>1304925</xdr:colOff>
      <xdr:row>17</xdr:row>
      <xdr:rowOff>319087</xdr:rowOff>
    </xdr:to>
    <xdr:graphicFrame macro="">
      <xdr:nvGraphicFramePr>
        <xdr:cNvPr id="2" name="Chart 1">
          <a:extLst>
            <a:ext uri="{FF2B5EF4-FFF2-40B4-BE49-F238E27FC236}">
              <a16:creationId xmlns:a16="http://schemas.microsoft.com/office/drawing/2014/main" id="{F0EC6C6F-F456-4FDC-BE3B-B6D9490BB3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gov.uk/government/publications/care-homes-market-study-summary-of-final-report/care-homes-market-study-summary-of-final-report"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H92"/>
  <sheetViews>
    <sheetView zoomScaleNormal="100" zoomScaleSheetLayoutView="100" workbookViewId="0">
      <selection activeCell="B37" sqref="B37"/>
    </sheetView>
  </sheetViews>
  <sheetFormatPr baseColWidth="10" defaultColWidth="8.83203125" defaultRowHeight="16"/>
  <cols>
    <col min="1" max="1" width="53.33203125" style="155" customWidth="1"/>
    <col min="2" max="2" width="14.83203125" style="246" bestFit="1" customWidth="1"/>
    <col min="3" max="5" width="12.5" style="248" bestFit="1" customWidth="1"/>
    <col min="6" max="14" width="14.33203125" style="248" bestFit="1" customWidth="1"/>
    <col min="15" max="15" width="15.33203125" style="248" bestFit="1" customWidth="1"/>
    <col min="16" max="16" width="13.1640625" style="155" customWidth="1"/>
    <col min="17" max="17" width="20" style="246" customWidth="1"/>
    <col min="18" max="30" width="13.1640625" style="248" customWidth="1"/>
    <col min="31" max="31" width="13.1640625" style="155" customWidth="1"/>
    <col min="32" max="32" width="20" style="246" customWidth="1"/>
    <col min="33" max="45" width="13.1640625" style="248" customWidth="1"/>
    <col min="46" max="47" width="12.5" style="150" customWidth="1"/>
    <col min="48" max="52" width="13.1640625" style="150" customWidth="1"/>
    <col min="53" max="53" width="8.83203125" style="150"/>
    <col min="54" max="54" width="5" style="150" bestFit="1" customWidth="1"/>
    <col min="55" max="254" width="8.83203125" style="155"/>
    <col min="255" max="255" width="3.5" style="155" customWidth="1"/>
    <col min="256" max="256" width="53.33203125" style="155" customWidth="1"/>
    <col min="257" max="257" width="20" style="155" customWidth="1"/>
    <col min="258" max="258" width="16.1640625" style="155" customWidth="1"/>
    <col min="259" max="261" width="12.5" style="155" bestFit="1" customWidth="1"/>
    <col min="262" max="270" width="14.33203125" style="155" bestFit="1" customWidth="1"/>
    <col min="271" max="271" width="15.33203125" style="155" bestFit="1" customWidth="1"/>
    <col min="272" max="272" width="13.1640625" style="155" customWidth="1"/>
    <col min="273" max="273" width="20" style="155" customWidth="1"/>
    <col min="274" max="274" width="16.1640625" style="155" customWidth="1"/>
    <col min="275" max="288" width="13.1640625" style="155" customWidth="1"/>
    <col min="289" max="289" width="20" style="155" customWidth="1"/>
    <col min="290" max="290" width="16.1640625" style="155" customWidth="1"/>
    <col min="291" max="302" width="13.1640625" style="155" customWidth="1"/>
    <col min="303" max="303" width="12.5" style="155" customWidth="1"/>
    <col min="304" max="308" width="13.1640625" style="155" customWidth="1"/>
    <col min="309" max="309" width="8.83203125" style="155"/>
    <col min="310" max="310" width="5" style="155" bestFit="1" customWidth="1"/>
    <col min="311" max="510" width="8.83203125" style="155"/>
    <col min="511" max="511" width="3.5" style="155" customWidth="1"/>
    <col min="512" max="512" width="53.33203125" style="155" customWidth="1"/>
    <col min="513" max="513" width="20" style="155" customWidth="1"/>
    <col min="514" max="514" width="16.1640625" style="155" customWidth="1"/>
    <col min="515" max="517" width="12.5" style="155" bestFit="1" customWidth="1"/>
    <col min="518" max="526" width="14.33203125" style="155" bestFit="1" customWidth="1"/>
    <col min="527" max="527" width="15.33203125" style="155" bestFit="1" customWidth="1"/>
    <col min="528" max="528" width="13.1640625" style="155" customWidth="1"/>
    <col min="529" max="529" width="20" style="155" customWidth="1"/>
    <col min="530" max="530" width="16.1640625" style="155" customWidth="1"/>
    <col min="531" max="544" width="13.1640625" style="155" customWidth="1"/>
    <col min="545" max="545" width="20" style="155" customWidth="1"/>
    <col min="546" max="546" width="16.1640625" style="155" customWidth="1"/>
    <col min="547" max="558" width="13.1640625" style="155" customWidth="1"/>
    <col min="559" max="559" width="12.5" style="155" customWidth="1"/>
    <col min="560" max="564" width="13.1640625" style="155" customWidth="1"/>
    <col min="565" max="565" width="8.83203125" style="155"/>
    <col min="566" max="566" width="5" style="155" bestFit="1" customWidth="1"/>
    <col min="567" max="766" width="8.83203125" style="155"/>
    <col min="767" max="767" width="3.5" style="155" customWidth="1"/>
    <col min="768" max="768" width="53.33203125" style="155" customWidth="1"/>
    <col min="769" max="769" width="20" style="155" customWidth="1"/>
    <col min="770" max="770" width="16.1640625" style="155" customWidth="1"/>
    <col min="771" max="773" width="12.5" style="155" bestFit="1" customWidth="1"/>
    <col min="774" max="782" width="14.33203125" style="155" bestFit="1" customWidth="1"/>
    <col min="783" max="783" width="15.33203125" style="155" bestFit="1" customWidth="1"/>
    <col min="784" max="784" width="13.1640625" style="155" customWidth="1"/>
    <col min="785" max="785" width="20" style="155" customWidth="1"/>
    <col min="786" max="786" width="16.1640625" style="155" customWidth="1"/>
    <col min="787" max="800" width="13.1640625" style="155" customWidth="1"/>
    <col min="801" max="801" width="20" style="155" customWidth="1"/>
    <col min="802" max="802" width="16.1640625" style="155" customWidth="1"/>
    <col min="803" max="814" width="13.1640625" style="155" customWidth="1"/>
    <col min="815" max="815" width="12.5" style="155" customWidth="1"/>
    <col min="816" max="820" width="13.1640625" style="155" customWidth="1"/>
    <col min="821" max="821" width="8.83203125" style="155"/>
    <col min="822" max="822" width="5" style="155" bestFit="1" customWidth="1"/>
    <col min="823" max="1022" width="8.83203125" style="155"/>
    <col min="1023" max="1023" width="3.5" style="155" customWidth="1"/>
    <col min="1024" max="1024" width="53.33203125" style="155" customWidth="1"/>
    <col min="1025" max="1025" width="20" style="155" customWidth="1"/>
    <col min="1026" max="1026" width="16.1640625" style="155" customWidth="1"/>
    <col min="1027" max="1029" width="12.5" style="155" bestFit="1" customWidth="1"/>
    <col min="1030" max="1038" width="14.33203125" style="155" bestFit="1" customWidth="1"/>
    <col min="1039" max="1039" width="15.33203125" style="155" bestFit="1" customWidth="1"/>
    <col min="1040" max="1040" width="13.1640625" style="155" customWidth="1"/>
    <col min="1041" max="1041" width="20" style="155" customWidth="1"/>
    <col min="1042" max="1042" width="16.1640625" style="155" customWidth="1"/>
    <col min="1043" max="1056" width="13.1640625" style="155" customWidth="1"/>
    <col min="1057" max="1057" width="20" style="155" customWidth="1"/>
    <col min="1058" max="1058" width="16.1640625" style="155" customWidth="1"/>
    <col min="1059" max="1070" width="13.1640625" style="155" customWidth="1"/>
    <col min="1071" max="1071" width="12.5" style="155" customWidth="1"/>
    <col min="1072" max="1076" width="13.1640625" style="155" customWidth="1"/>
    <col min="1077" max="1077" width="8.83203125" style="155"/>
    <col min="1078" max="1078" width="5" style="155" bestFit="1" customWidth="1"/>
    <col min="1079" max="1278" width="8.83203125" style="155"/>
    <col min="1279" max="1279" width="3.5" style="155" customWidth="1"/>
    <col min="1280" max="1280" width="53.33203125" style="155" customWidth="1"/>
    <col min="1281" max="1281" width="20" style="155" customWidth="1"/>
    <col min="1282" max="1282" width="16.1640625" style="155" customWidth="1"/>
    <col min="1283" max="1285" width="12.5" style="155" bestFit="1" customWidth="1"/>
    <col min="1286" max="1294" width="14.33203125" style="155" bestFit="1" customWidth="1"/>
    <col min="1295" max="1295" width="15.33203125" style="155" bestFit="1" customWidth="1"/>
    <col min="1296" max="1296" width="13.1640625" style="155" customWidth="1"/>
    <col min="1297" max="1297" width="20" style="155" customWidth="1"/>
    <col min="1298" max="1298" width="16.1640625" style="155" customWidth="1"/>
    <col min="1299" max="1312" width="13.1640625" style="155" customWidth="1"/>
    <col min="1313" max="1313" width="20" style="155" customWidth="1"/>
    <col min="1314" max="1314" width="16.1640625" style="155" customWidth="1"/>
    <col min="1315" max="1326" width="13.1640625" style="155" customWidth="1"/>
    <col min="1327" max="1327" width="12.5" style="155" customWidth="1"/>
    <col min="1328" max="1332" width="13.1640625" style="155" customWidth="1"/>
    <col min="1333" max="1333" width="8.83203125" style="155"/>
    <col min="1334" max="1334" width="5" style="155" bestFit="1" customWidth="1"/>
    <col min="1335" max="1534" width="8.83203125" style="155"/>
    <col min="1535" max="1535" width="3.5" style="155" customWidth="1"/>
    <col min="1536" max="1536" width="53.33203125" style="155" customWidth="1"/>
    <col min="1537" max="1537" width="20" style="155" customWidth="1"/>
    <col min="1538" max="1538" width="16.1640625" style="155" customWidth="1"/>
    <col min="1539" max="1541" width="12.5" style="155" bestFit="1" customWidth="1"/>
    <col min="1542" max="1550" width="14.33203125" style="155" bestFit="1" customWidth="1"/>
    <col min="1551" max="1551" width="15.33203125" style="155" bestFit="1" customWidth="1"/>
    <col min="1552" max="1552" width="13.1640625" style="155" customWidth="1"/>
    <col min="1553" max="1553" width="20" style="155" customWidth="1"/>
    <col min="1554" max="1554" width="16.1640625" style="155" customWidth="1"/>
    <col min="1555" max="1568" width="13.1640625" style="155" customWidth="1"/>
    <col min="1569" max="1569" width="20" style="155" customWidth="1"/>
    <col min="1570" max="1570" width="16.1640625" style="155" customWidth="1"/>
    <col min="1571" max="1582" width="13.1640625" style="155" customWidth="1"/>
    <col min="1583" max="1583" width="12.5" style="155" customWidth="1"/>
    <col min="1584" max="1588" width="13.1640625" style="155" customWidth="1"/>
    <col min="1589" max="1589" width="8.83203125" style="155"/>
    <col min="1590" max="1590" width="5" style="155" bestFit="1" customWidth="1"/>
    <col min="1591" max="1790" width="8.83203125" style="155"/>
    <col min="1791" max="1791" width="3.5" style="155" customWidth="1"/>
    <col min="1792" max="1792" width="53.33203125" style="155" customWidth="1"/>
    <col min="1793" max="1793" width="20" style="155" customWidth="1"/>
    <col min="1794" max="1794" width="16.1640625" style="155" customWidth="1"/>
    <col min="1795" max="1797" width="12.5" style="155" bestFit="1" customWidth="1"/>
    <col min="1798" max="1806" width="14.33203125" style="155" bestFit="1" customWidth="1"/>
    <col min="1807" max="1807" width="15.33203125" style="155" bestFit="1" customWidth="1"/>
    <col min="1808" max="1808" width="13.1640625" style="155" customWidth="1"/>
    <col min="1809" max="1809" width="20" style="155" customWidth="1"/>
    <col min="1810" max="1810" width="16.1640625" style="155" customWidth="1"/>
    <col min="1811" max="1824" width="13.1640625" style="155" customWidth="1"/>
    <col min="1825" max="1825" width="20" style="155" customWidth="1"/>
    <col min="1826" max="1826" width="16.1640625" style="155" customWidth="1"/>
    <col min="1827" max="1838" width="13.1640625" style="155" customWidth="1"/>
    <col min="1839" max="1839" width="12.5" style="155" customWidth="1"/>
    <col min="1840" max="1844" width="13.1640625" style="155" customWidth="1"/>
    <col min="1845" max="1845" width="8.83203125" style="155"/>
    <col min="1846" max="1846" width="5" style="155" bestFit="1" customWidth="1"/>
    <col min="1847" max="2046" width="8.83203125" style="155"/>
    <col min="2047" max="2047" width="3.5" style="155" customWidth="1"/>
    <col min="2048" max="2048" width="53.33203125" style="155" customWidth="1"/>
    <col min="2049" max="2049" width="20" style="155" customWidth="1"/>
    <col min="2050" max="2050" width="16.1640625" style="155" customWidth="1"/>
    <col min="2051" max="2053" width="12.5" style="155" bestFit="1" customWidth="1"/>
    <col min="2054" max="2062" width="14.33203125" style="155" bestFit="1" customWidth="1"/>
    <col min="2063" max="2063" width="15.33203125" style="155" bestFit="1" customWidth="1"/>
    <col min="2064" max="2064" width="13.1640625" style="155" customWidth="1"/>
    <col min="2065" max="2065" width="20" style="155" customWidth="1"/>
    <col min="2066" max="2066" width="16.1640625" style="155" customWidth="1"/>
    <col min="2067" max="2080" width="13.1640625" style="155" customWidth="1"/>
    <col min="2081" max="2081" width="20" style="155" customWidth="1"/>
    <col min="2082" max="2082" width="16.1640625" style="155" customWidth="1"/>
    <col min="2083" max="2094" width="13.1640625" style="155" customWidth="1"/>
    <col min="2095" max="2095" width="12.5" style="155" customWidth="1"/>
    <col min="2096" max="2100" width="13.1640625" style="155" customWidth="1"/>
    <col min="2101" max="2101" width="8.83203125" style="155"/>
    <col min="2102" max="2102" width="5" style="155" bestFit="1" customWidth="1"/>
    <col min="2103" max="2302" width="8.83203125" style="155"/>
    <col min="2303" max="2303" width="3.5" style="155" customWidth="1"/>
    <col min="2304" max="2304" width="53.33203125" style="155" customWidth="1"/>
    <col min="2305" max="2305" width="20" style="155" customWidth="1"/>
    <col min="2306" max="2306" width="16.1640625" style="155" customWidth="1"/>
    <col min="2307" max="2309" width="12.5" style="155" bestFit="1" customWidth="1"/>
    <col min="2310" max="2318" width="14.33203125" style="155" bestFit="1" customWidth="1"/>
    <col min="2319" max="2319" width="15.33203125" style="155" bestFit="1" customWidth="1"/>
    <col min="2320" max="2320" width="13.1640625" style="155" customWidth="1"/>
    <col min="2321" max="2321" width="20" style="155" customWidth="1"/>
    <col min="2322" max="2322" width="16.1640625" style="155" customWidth="1"/>
    <col min="2323" max="2336" width="13.1640625" style="155" customWidth="1"/>
    <col min="2337" max="2337" width="20" style="155" customWidth="1"/>
    <col min="2338" max="2338" width="16.1640625" style="155" customWidth="1"/>
    <col min="2339" max="2350" width="13.1640625" style="155" customWidth="1"/>
    <col min="2351" max="2351" width="12.5" style="155" customWidth="1"/>
    <col min="2352" max="2356" width="13.1640625" style="155" customWidth="1"/>
    <col min="2357" max="2357" width="8.83203125" style="155"/>
    <col min="2358" max="2358" width="5" style="155" bestFit="1" customWidth="1"/>
    <col min="2359" max="2558" width="8.83203125" style="155"/>
    <col min="2559" max="2559" width="3.5" style="155" customWidth="1"/>
    <col min="2560" max="2560" width="53.33203125" style="155" customWidth="1"/>
    <col min="2561" max="2561" width="20" style="155" customWidth="1"/>
    <col min="2562" max="2562" width="16.1640625" style="155" customWidth="1"/>
    <col min="2563" max="2565" width="12.5" style="155" bestFit="1" customWidth="1"/>
    <col min="2566" max="2574" width="14.33203125" style="155" bestFit="1" customWidth="1"/>
    <col min="2575" max="2575" width="15.33203125" style="155" bestFit="1" customWidth="1"/>
    <col min="2576" max="2576" width="13.1640625" style="155" customWidth="1"/>
    <col min="2577" max="2577" width="20" style="155" customWidth="1"/>
    <col min="2578" max="2578" width="16.1640625" style="155" customWidth="1"/>
    <col min="2579" max="2592" width="13.1640625" style="155" customWidth="1"/>
    <col min="2593" max="2593" width="20" style="155" customWidth="1"/>
    <col min="2594" max="2594" width="16.1640625" style="155" customWidth="1"/>
    <col min="2595" max="2606" width="13.1640625" style="155" customWidth="1"/>
    <col min="2607" max="2607" width="12.5" style="155" customWidth="1"/>
    <col min="2608" max="2612" width="13.1640625" style="155" customWidth="1"/>
    <col min="2613" max="2613" width="8.83203125" style="155"/>
    <col min="2614" max="2614" width="5" style="155" bestFit="1" customWidth="1"/>
    <col min="2615" max="2814" width="8.83203125" style="155"/>
    <col min="2815" max="2815" width="3.5" style="155" customWidth="1"/>
    <col min="2816" max="2816" width="53.33203125" style="155" customWidth="1"/>
    <col min="2817" max="2817" width="20" style="155" customWidth="1"/>
    <col min="2818" max="2818" width="16.1640625" style="155" customWidth="1"/>
    <col min="2819" max="2821" width="12.5" style="155" bestFit="1" customWidth="1"/>
    <col min="2822" max="2830" width="14.33203125" style="155" bestFit="1" customWidth="1"/>
    <col min="2831" max="2831" width="15.33203125" style="155" bestFit="1" customWidth="1"/>
    <col min="2832" max="2832" width="13.1640625" style="155" customWidth="1"/>
    <col min="2833" max="2833" width="20" style="155" customWidth="1"/>
    <col min="2834" max="2834" width="16.1640625" style="155" customWidth="1"/>
    <col min="2835" max="2848" width="13.1640625" style="155" customWidth="1"/>
    <col min="2849" max="2849" width="20" style="155" customWidth="1"/>
    <col min="2850" max="2850" width="16.1640625" style="155" customWidth="1"/>
    <col min="2851" max="2862" width="13.1640625" style="155" customWidth="1"/>
    <col min="2863" max="2863" width="12.5" style="155" customWidth="1"/>
    <col min="2864" max="2868" width="13.1640625" style="155" customWidth="1"/>
    <col min="2869" max="2869" width="8.83203125" style="155"/>
    <col min="2870" max="2870" width="5" style="155" bestFit="1" customWidth="1"/>
    <col min="2871" max="3070" width="8.83203125" style="155"/>
    <col min="3071" max="3071" width="3.5" style="155" customWidth="1"/>
    <col min="3072" max="3072" width="53.33203125" style="155" customWidth="1"/>
    <col min="3073" max="3073" width="20" style="155" customWidth="1"/>
    <col min="3074" max="3074" width="16.1640625" style="155" customWidth="1"/>
    <col min="3075" max="3077" width="12.5" style="155" bestFit="1" customWidth="1"/>
    <col min="3078" max="3086" width="14.33203125" style="155" bestFit="1" customWidth="1"/>
    <col min="3087" max="3087" width="15.33203125" style="155" bestFit="1" customWidth="1"/>
    <col min="3088" max="3088" width="13.1640625" style="155" customWidth="1"/>
    <col min="3089" max="3089" width="20" style="155" customWidth="1"/>
    <col min="3090" max="3090" width="16.1640625" style="155" customWidth="1"/>
    <col min="3091" max="3104" width="13.1640625" style="155" customWidth="1"/>
    <col min="3105" max="3105" width="20" style="155" customWidth="1"/>
    <col min="3106" max="3106" width="16.1640625" style="155" customWidth="1"/>
    <col min="3107" max="3118" width="13.1640625" style="155" customWidth="1"/>
    <col min="3119" max="3119" width="12.5" style="155" customWidth="1"/>
    <col min="3120" max="3124" width="13.1640625" style="155" customWidth="1"/>
    <col min="3125" max="3125" width="8.83203125" style="155"/>
    <col min="3126" max="3126" width="5" style="155" bestFit="1" customWidth="1"/>
    <col min="3127" max="3326" width="8.83203125" style="155"/>
    <col min="3327" max="3327" width="3.5" style="155" customWidth="1"/>
    <col min="3328" max="3328" width="53.33203125" style="155" customWidth="1"/>
    <col min="3329" max="3329" width="20" style="155" customWidth="1"/>
    <col min="3330" max="3330" width="16.1640625" style="155" customWidth="1"/>
    <col min="3331" max="3333" width="12.5" style="155" bestFit="1" customWidth="1"/>
    <col min="3334" max="3342" width="14.33203125" style="155" bestFit="1" customWidth="1"/>
    <col min="3343" max="3343" width="15.33203125" style="155" bestFit="1" customWidth="1"/>
    <col min="3344" max="3344" width="13.1640625" style="155" customWidth="1"/>
    <col min="3345" max="3345" width="20" style="155" customWidth="1"/>
    <col min="3346" max="3346" width="16.1640625" style="155" customWidth="1"/>
    <col min="3347" max="3360" width="13.1640625" style="155" customWidth="1"/>
    <col min="3361" max="3361" width="20" style="155" customWidth="1"/>
    <col min="3362" max="3362" width="16.1640625" style="155" customWidth="1"/>
    <col min="3363" max="3374" width="13.1640625" style="155" customWidth="1"/>
    <col min="3375" max="3375" width="12.5" style="155" customWidth="1"/>
    <col min="3376" max="3380" width="13.1640625" style="155" customWidth="1"/>
    <col min="3381" max="3381" width="8.83203125" style="155"/>
    <col min="3382" max="3382" width="5" style="155" bestFit="1" customWidth="1"/>
    <col min="3383" max="3582" width="8.83203125" style="155"/>
    <col min="3583" max="3583" width="3.5" style="155" customWidth="1"/>
    <col min="3584" max="3584" width="53.33203125" style="155" customWidth="1"/>
    <col min="3585" max="3585" width="20" style="155" customWidth="1"/>
    <col min="3586" max="3586" width="16.1640625" style="155" customWidth="1"/>
    <col min="3587" max="3589" width="12.5" style="155" bestFit="1" customWidth="1"/>
    <col min="3590" max="3598" width="14.33203125" style="155" bestFit="1" customWidth="1"/>
    <col min="3599" max="3599" width="15.33203125" style="155" bestFit="1" customWidth="1"/>
    <col min="3600" max="3600" width="13.1640625" style="155" customWidth="1"/>
    <col min="3601" max="3601" width="20" style="155" customWidth="1"/>
    <col min="3602" max="3602" width="16.1640625" style="155" customWidth="1"/>
    <col min="3603" max="3616" width="13.1640625" style="155" customWidth="1"/>
    <col min="3617" max="3617" width="20" style="155" customWidth="1"/>
    <col min="3618" max="3618" width="16.1640625" style="155" customWidth="1"/>
    <col min="3619" max="3630" width="13.1640625" style="155" customWidth="1"/>
    <col min="3631" max="3631" width="12.5" style="155" customWidth="1"/>
    <col min="3632" max="3636" width="13.1640625" style="155" customWidth="1"/>
    <col min="3637" max="3637" width="8.83203125" style="155"/>
    <col min="3638" max="3638" width="5" style="155" bestFit="1" customWidth="1"/>
    <col min="3639" max="3838" width="8.83203125" style="155"/>
    <col min="3839" max="3839" width="3.5" style="155" customWidth="1"/>
    <col min="3840" max="3840" width="53.33203125" style="155" customWidth="1"/>
    <col min="3841" max="3841" width="20" style="155" customWidth="1"/>
    <col min="3842" max="3842" width="16.1640625" style="155" customWidth="1"/>
    <col min="3843" max="3845" width="12.5" style="155" bestFit="1" customWidth="1"/>
    <col min="3846" max="3854" width="14.33203125" style="155" bestFit="1" customWidth="1"/>
    <col min="3855" max="3855" width="15.33203125" style="155" bestFit="1" customWidth="1"/>
    <col min="3856" max="3856" width="13.1640625" style="155" customWidth="1"/>
    <col min="3857" max="3857" width="20" style="155" customWidth="1"/>
    <col min="3858" max="3858" width="16.1640625" style="155" customWidth="1"/>
    <col min="3859" max="3872" width="13.1640625" style="155" customWidth="1"/>
    <col min="3873" max="3873" width="20" style="155" customWidth="1"/>
    <col min="3874" max="3874" width="16.1640625" style="155" customWidth="1"/>
    <col min="3875" max="3886" width="13.1640625" style="155" customWidth="1"/>
    <col min="3887" max="3887" width="12.5" style="155" customWidth="1"/>
    <col min="3888" max="3892" width="13.1640625" style="155" customWidth="1"/>
    <col min="3893" max="3893" width="8.83203125" style="155"/>
    <col min="3894" max="3894" width="5" style="155" bestFit="1" customWidth="1"/>
    <col min="3895" max="4094" width="8.83203125" style="155"/>
    <col min="4095" max="4095" width="3.5" style="155" customWidth="1"/>
    <col min="4096" max="4096" width="53.33203125" style="155" customWidth="1"/>
    <col min="4097" max="4097" width="20" style="155" customWidth="1"/>
    <col min="4098" max="4098" width="16.1640625" style="155" customWidth="1"/>
    <col min="4099" max="4101" width="12.5" style="155" bestFit="1" customWidth="1"/>
    <col min="4102" max="4110" width="14.33203125" style="155" bestFit="1" customWidth="1"/>
    <col min="4111" max="4111" width="15.33203125" style="155" bestFit="1" customWidth="1"/>
    <col min="4112" max="4112" width="13.1640625" style="155" customWidth="1"/>
    <col min="4113" max="4113" width="20" style="155" customWidth="1"/>
    <col min="4114" max="4114" width="16.1640625" style="155" customWidth="1"/>
    <col min="4115" max="4128" width="13.1640625" style="155" customWidth="1"/>
    <col min="4129" max="4129" width="20" style="155" customWidth="1"/>
    <col min="4130" max="4130" width="16.1640625" style="155" customWidth="1"/>
    <col min="4131" max="4142" width="13.1640625" style="155" customWidth="1"/>
    <col min="4143" max="4143" width="12.5" style="155" customWidth="1"/>
    <col min="4144" max="4148" width="13.1640625" style="155" customWidth="1"/>
    <col min="4149" max="4149" width="8.83203125" style="155"/>
    <col min="4150" max="4150" width="5" style="155" bestFit="1" customWidth="1"/>
    <col min="4151" max="4350" width="8.83203125" style="155"/>
    <col min="4351" max="4351" width="3.5" style="155" customWidth="1"/>
    <col min="4352" max="4352" width="53.33203125" style="155" customWidth="1"/>
    <col min="4353" max="4353" width="20" style="155" customWidth="1"/>
    <col min="4354" max="4354" width="16.1640625" style="155" customWidth="1"/>
    <col min="4355" max="4357" width="12.5" style="155" bestFit="1" customWidth="1"/>
    <col min="4358" max="4366" width="14.33203125" style="155" bestFit="1" customWidth="1"/>
    <col min="4367" max="4367" width="15.33203125" style="155" bestFit="1" customWidth="1"/>
    <col min="4368" max="4368" width="13.1640625" style="155" customWidth="1"/>
    <col min="4369" max="4369" width="20" style="155" customWidth="1"/>
    <col min="4370" max="4370" width="16.1640625" style="155" customWidth="1"/>
    <col min="4371" max="4384" width="13.1640625" style="155" customWidth="1"/>
    <col min="4385" max="4385" width="20" style="155" customWidth="1"/>
    <col min="4386" max="4386" width="16.1640625" style="155" customWidth="1"/>
    <col min="4387" max="4398" width="13.1640625" style="155" customWidth="1"/>
    <col min="4399" max="4399" width="12.5" style="155" customWidth="1"/>
    <col min="4400" max="4404" width="13.1640625" style="155" customWidth="1"/>
    <col min="4405" max="4405" width="8.83203125" style="155"/>
    <col min="4406" max="4406" width="5" style="155" bestFit="1" customWidth="1"/>
    <col min="4407" max="4606" width="8.83203125" style="155"/>
    <col min="4607" max="4607" width="3.5" style="155" customWidth="1"/>
    <col min="4608" max="4608" width="53.33203125" style="155" customWidth="1"/>
    <col min="4609" max="4609" width="20" style="155" customWidth="1"/>
    <col min="4610" max="4610" width="16.1640625" style="155" customWidth="1"/>
    <col min="4611" max="4613" width="12.5" style="155" bestFit="1" customWidth="1"/>
    <col min="4614" max="4622" width="14.33203125" style="155" bestFit="1" customWidth="1"/>
    <col min="4623" max="4623" width="15.33203125" style="155" bestFit="1" customWidth="1"/>
    <col min="4624" max="4624" width="13.1640625" style="155" customWidth="1"/>
    <col min="4625" max="4625" width="20" style="155" customWidth="1"/>
    <col min="4626" max="4626" width="16.1640625" style="155" customWidth="1"/>
    <col min="4627" max="4640" width="13.1640625" style="155" customWidth="1"/>
    <col min="4641" max="4641" width="20" style="155" customWidth="1"/>
    <col min="4642" max="4642" width="16.1640625" style="155" customWidth="1"/>
    <col min="4643" max="4654" width="13.1640625" style="155" customWidth="1"/>
    <col min="4655" max="4655" width="12.5" style="155" customWidth="1"/>
    <col min="4656" max="4660" width="13.1640625" style="155" customWidth="1"/>
    <col min="4661" max="4661" width="8.83203125" style="155"/>
    <col min="4662" max="4662" width="5" style="155" bestFit="1" customWidth="1"/>
    <col min="4663" max="4862" width="8.83203125" style="155"/>
    <col min="4863" max="4863" width="3.5" style="155" customWidth="1"/>
    <col min="4864" max="4864" width="53.33203125" style="155" customWidth="1"/>
    <col min="4865" max="4865" width="20" style="155" customWidth="1"/>
    <col min="4866" max="4866" width="16.1640625" style="155" customWidth="1"/>
    <col min="4867" max="4869" width="12.5" style="155" bestFit="1" customWidth="1"/>
    <col min="4870" max="4878" width="14.33203125" style="155" bestFit="1" customWidth="1"/>
    <col min="4879" max="4879" width="15.33203125" style="155" bestFit="1" customWidth="1"/>
    <col min="4880" max="4880" width="13.1640625" style="155" customWidth="1"/>
    <col min="4881" max="4881" width="20" style="155" customWidth="1"/>
    <col min="4882" max="4882" width="16.1640625" style="155" customWidth="1"/>
    <col min="4883" max="4896" width="13.1640625" style="155" customWidth="1"/>
    <col min="4897" max="4897" width="20" style="155" customWidth="1"/>
    <col min="4898" max="4898" width="16.1640625" style="155" customWidth="1"/>
    <col min="4899" max="4910" width="13.1640625" style="155" customWidth="1"/>
    <col min="4911" max="4911" width="12.5" style="155" customWidth="1"/>
    <col min="4912" max="4916" width="13.1640625" style="155" customWidth="1"/>
    <col min="4917" max="4917" width="8.83203125" style="155"/>
    <col min="4918" max="4918" width="5" style="155" bestFit="1" customWidth="1"/>
    <col min="4919" max="5118" width="8.83203125" style="155"/>
    <col min="5119" max="5119" width="3.5" style="155" customWidth="1"/>
    <col min="5120" max="5120" width="53.33203125" style="155" customWidth="1"/>
    <col min="5121" max="5121" width="20" style="155" customWidth="1"/>
    <col min="5122" max="5122" width="16.1640625" style="155" customWidth="1"/>
    <col min="5123" max="5125" width="12.5" style="155" bestFit="1" customWidth="1"/>
    <col min="5126" max="5134" width="14.33203125" style="155" bestFit="1" customWidth="1"/>
    <col min="5135" max="5135" width="15.33203125" style="155" bestFit="1" customWidth="1"/>
    <col min="5136" max="5136" width="13.1640625" style="155" customWidth="1"/>
    <col min="5137" max="5137" width="20" style="155" customWidth="1"/>
    <col min="5138" max="5138" width="16.1640625" style="155" customWidth="1"/>
    <col min="5139" max="5152" width="13.1640625" style="155" customWidth="1"/>
    <col min="5153" max="5153" width="20" style="155" customWidth="1"/>
    <col min="5154" max="5154" width="16.1640625" style="155" customWidth="1"/>
    <col min="5155" max="5166" width="13.1640625" style="155" customWidth="1"/>
    <col min="5167" max="5167" width="12.5" style="155" customWidth="1"/>
    <col min="5168" max="5172" width="13.1640625" style="155" customWidth="1"/>
    <col min="5173" max="5173" width="8.83203125" style="155"/>
    <col min="5174" max="5174" width="5" style="155" bestFit="1" customWidth="1"/>
    <col min="5175" max="5374" width="8.83203125" style="155"/>
    <col min="5375" max="5375" width="3.5" style="155" customWidth="1"/>
    <col min="5376" max="5376" width="53.33203125" style="155" customWidth="1"/>
    <col min="5377" max="5377" width="20" style="155" customWidth="1"/>
    <col min="5378" max="5378" width="16.1640625" style="155" customWidth="1"/>
    <col min="5379" max="5381" width="12.5" style="155" bestFit="1" customWidth="1"/>
    <col min="5382" max="5390" width="14.33203125" style="155" bestFit="1" customWidth="1"/>
    <col min="5391" max="5391" width="15.33203125" style="155" bestFit="1" customWidth="1"/>
    <col min="5392" max="5392" width="13.1640625" style="155" customWidth="1"/>
    <col min="5393" max="5393" width="20" style="155" customWidth="1"/>
    <col min="5394" max="5394" width="16.1640625" style="155" customWidth="1"/>
    <col min="5395" max="5408" width="13.1640625" style="155" customWidth="1"/>
    <col min="5409" max="5409" width="20" style="155" customWidth="1"/>
    <col min="5410" max="5410" width="16.1640625" style="155" customWidth="1"/>
    <col min="5411" max="5422" width="13.1640625" style="155" customWidth="1"/>
    <col min="5423" max="5423" width="12.5" style="155" customWidth="1"/>
    <col min="5424" max="5428" width="13.1640625" style="155" customWidth="1"/>
    <col min="5429" max="5429" width="8.83203125" style="155"/>
    <col min="5430" max="5430" width="5" style="155" bestFit="1" customWidth="1"/>
    <col min="5431" max="5630" width="8.83203125" style="155"/>
    <col min="5631" max="5631" width="3.5" style="155" customWidth="1"/>
    <col min="5632" max="5632" width="53.33203125" style="155" customWidth="1"/>
    <col min="5633" max="5633" width="20" style="155" customWidth="1"/>
    <col min="5634" max="5634" width="16.1640625" style="155" customWidth="1"/>
    <col min="5635" max="5637" width="12.5" style="155" bestFit="1" customWidth="1"/>
    <col min="5638" max="5646" width="14.33203125" style="155" bestFit="1" customWidth="1"/>
    <col min="5647" max="5647" width="15.33203125" style="155" bestFit="1" customWidth="1"/>
    <col min="5648" max="5648" width="13.1640625" style="155" customWidth="1"/>
    <col min="5649" max="5649" width="20" style="155" customWidth="1"/>
    <col min="5650" max="5650" width="16.1640625" style="155" customWidth="1"/>
    <col min="5651" max="5664" width="13.1640625" style="155" customWidth="1"/>
    <col min="5665" max="5665" width="20" style="155" customWidth="1"/>
    <col min="5666" max="5666" width="16.1640625" style="155" customWidth="1"/>
    <col min="5667" max="5678" width="13.1640625" style="155" customWidth="1"/>
    <col min="5679" max="5679" width="12.5" style="155" customWidth="1"/>
    <col min="5680" max="5684" width="13.1640625" style="155" customWidth="1"/>
    <col min="5685" max="5685" width="8.83203125" style="155"/>
    <col min="5686" max="5686" width="5" style="155" bestFit="1" customWidth="1"/>
    <col min="5687" max="5886" width="8.83203125" style="155"/>
    <col min="5887" max="5887" width="3.5" style="155" customWidth="1"/>
    <col min="5888" max="5888" width="53.33203125" style="155" customWidth="1"/>
    <col min="5889" max="5889" width="20" style="155" customWidth="1"/>
    <col min="5890" max="5890" width="16.1640625" style="155" customWidth="1"/>
    <col min="5891" max="5893" width="12.5" style="155" bestFit="1" customWidth="1"/>
    <col min="5894" max="5902" width="14.33203125" style="155" bestFit="1" customWidth="1"/>
    <col min="5903" max="5903" width="15.33203125" style="155" bestFit="1" customWidth="1"/>
    <col min="5904" max="5904" width="13.1640625" style="155" customWidth="1"/>
    <col min="5905" max="5905" width="20" style="155" customWidth="1"/>
    <col min="5906" max="5906" width="16.1640625" style="155" customWidth="1"/>
    <col min="5907" max="5920" width="13.1640625" style="155" customWidth="1"/>
    <col min="5921" max="5921" width="20" style="155" customWidth="1"/>
    <col min="5922" max="5922" width="16.1640625" style="155" customWidth="1"/>
    <col min="5923" max="5934" width="13.1640625" style="155" customWidth="1"/>
    <col min="5935" max="5935" width="12.5" style="155" customWidth="1"/>
    <col min="5936" max="5940" width="13.1640625" style="155" customWidth="1"/>
    <col min="5941" max="5941" width="8.83203125" style="155"/>
    <col min="5942" max="5942" width="5" style="155" bestFit="1" customWidth="1"/>
    <col min="5943" max="6142" width="8.83203125" style="155"/>
    <col min="6143" max="6143" width="3.5" style="155" customWidth="1"/>
    <col min="6144" max="6144" width="53.33203125" style="155" customWidth="1"/>
    <col min="6145" max="6145" width="20" style="155" customWidth="1"/>
    <col min="6146" max="6146" width="16.1640625" style="155" customWidth="1"/>
    <col min="6147" max="6149" width="12.5" style="155" bestFit="1" customWidth="1"/>
    <col min="6150" max="6158" width="14.33203125" style="155" bestFit="1" customWidth="1"/>
    <col min="6159" max="6159" width="15.33203125" style="155" bestFit="1" customWidth="1"/>
    <col min="6160" max="6160" width="13.1640625" style="155" customWidth="1"/>
    <col min="6161" max="6161" width="20" style="155" customWidth="1"/>
    <col min="6162" max="6162" width="16.1640625" style="155" customWidth="1"/>
    <col min="6163" max="6176" width="13.1640625" style="155" customWidth="1"/>
    <col min="6177" max="6177" width="20" style="155" customWidth="1"/>
    <col min="6178" max="6178" width="16.1640625" style="155" customWidth="1"/>
    <col min="6179" max="6190" width="13.1640625" style="155" customWidth="1"/>
    <col min="6191" max="6191" width="12.5" style="155" customWidth="1"/>
    <col min="6192" max="6196" width="13.1640625" style="155" customWidth="1"/>
    <col min="6197" max="6197" width="8.83203125" style="155"/>
    <col min="6198" max="6198" width="5" style="155" bestFit="1" customWidth="1"/>
    <col min="6199" max="6398" width="8.83203125" style="155"/>
    <col min="6399" max="6399" width="3.5" style="155" customWidth="1"/>
    <col min="6400" max="6400" width="53.33203125" style="155" customWidth="1"/>
    <col min="6401" max="6401" width="20" style="155" customWidth="1"/>
    <col min="6402" max="6402" width="16.1640625" style="155" customWidth="1"/>
    <col min="6403" max="6405" width="12.5" style="155" bestFit="1" customWidth="1"/>
    <col min="6406" max="6414" width="14.33203125" style="155" bestFit="1" customWidth="1"/>
    <col min="6415" max="6415" width="15.33203125" style="155" bestFit="1" customWidth="1"/>
    <col min="6416" max="6416" width="13.1640625" style="155" customWidth="1"/>
    <col min="6417" max="6417" width="20" style="155" customWidth="1"/>
    <col min="6418" max="6418" width="16.1640625" style="155" customWidth="1"/>
    <col min="6419" max="6432" width="13.1640625" style="155" customWidth="1"/>
    <col min="6433" max="6433" width="20" style="155" customWidth="1"/>
    <col min="6434" max="6434" width="16.1640625" style="155" customWidth="1"/>
    <col min="6435" max="6446" width="13.1640625" style="155" customWidth="1"/>
    <col min="6447" max="6447" width="12.5" style="155" customWidth="1"/>
    <col min="6448" max="6452" width="13.1640625" style="155" customWidth="1"/>
    <col min="6453" max="6453" width="8.83203125" style="155"/>
    <col min="6454" max="6454" width="5" style="155" bestFit="1" customWidth="1"/>
    <col min="6455" max="6654" width="8.83203125" style="155"/>
    <col min="6655" max="6655" width="3.5" style="155" customWidth="1"/>
    <col min="6656" max="6656" width="53.33203125" style="155" customWidth="1"/>
    <col min="6657" max="6657" width="20" style="155" customWidth="1"/>
    <col min="6658" max="6658" width="16.1640625" style="155" customWidth="1"/>
    <col min="6659" max="6661" width="12.5" style="155" bestFit="1" customWidth="1"/>
    <col min="6662" max="6670" width="14.33203125" style="155" bestFit="1" customWidth="1"/>
    <col min="6671" max="6671" width="15.33203125" style="155" bestFit="1" customWidth="1"/>
    <col min="6672" max="6672" width="13.1640625" style="155" customWidth="1"/>
    <col min="6673" max="6673" width="20" style="155" customWidth="1"/>
    <col min="6674" max="6674" width="16.1640625" style="155" customWidth="1"/>
    <col min="6675" max="6688" width="13.1640625" style="155" customWidth="1"/>
    <col min="6689" max="6689" width="20" style="155" customWidth="1"/>
    <col min="6690" max="6690" width="16.1640625" style="155" customWidth="1"/>
    <col min="6691" max="6702" width="13.1640625" style="155" customWidth="1"/>
    <col min="6703" max="6703" width="12.5" style="155" customWidth="1"/>
    <col min="6704" max="6708" width="13.1640625" style="155" customWidth="1"/>
    <col min="6709" max="6709" width="8.83203125" style="155"/>
    <col min="6710" max="6710" width="5" style="155" bestFit="1" customWidth="1"/>
    <col min="6711" max="6910" width="8.83203125" style="155"/>
    <col min="6911" max="6911" width="3.5" style="155" customWidth="1"/>
    <col min="6912" max="6912" width="53.33203125" style="155" customWidth="1"/>
    <col min="6913" max="6913" width="20" style="155" customWidth="1"/>
    <col min="6914" max="6914" width="16.1640625" style="155" customWidth="1"/>
    <col min="6915" max="6917" width="12.5" style="155" bestFit="1" customWidth="1"/>
    <col min="6918" max="6926" width="14.33203125" style="155" bestFit="1" customWidth="1"/>
    <col min="6927" max="6927" width="15.33203125" style="155" bestFit="1" customWidth="1"/>
    <col min="6928" max="6928" width="13.1640625" style="155" customWidth="1"/>
    <col min="6929" max="6929" width="20" style="155" customWidth="1"/>
    <col min="6930" max="6930" width="16.1640625" style="155" customWidth="1"/>
    <col min="6931" max="6944" width="13.1640625" style="155" customWidth="1"/>
    <col min="6945" max="6945" width="20" style="155" customWidth="1"/>
    <col min="6946" max="6946" width="16.1640625" style="155" customWidth="1"/>
    <col min="6947" max="6958" width="13.1640625" style="155" customWidth="1"/>
    <col min="6959" max="6959" width="12.5" style="155" customWidth="1"/>
    <col min="6960" max="6964" width="13.1640625" style="155" customWidth="1"/>
    <col min="6965" max="6965" width="8.83203125" style="155"/>
    <col min="6966" max="6966" width="5" style="155" bestFit="1" customWidth="1"/>
    <col min="6967" max="7166" width="8.83203125" style="155"/>
    <col min="7167" max="7167" width="3.5" style="155" customWidth="1"/>
    <col min="7168" max="7168" width="53.33203125" style="155" customWidth="1"/>
    <col min="7169" max="7169" width="20" style="155" customWidth="1"/>
    <col min="7170" max="7170" width="16.1640625" style="155" customWidth="1"/>
    <col min="7171" max="7173" width="12.5" style="155" bestFit="1" customWidth="1"/>
    <col min="7174" max="7182" width="14.33203125" style="155" bestFit="1" customWidth="1"/>
    <col min="7183" max="7183" width="15.33203125" style="155" bestFit="1" customWidth="1"/>
    <col min="7184" max="7184" width="13.1640625" style="155" customWidth="1"/>
    <col min="7185" max="7185" width="20" style="155" customWidth="1"/>
    <col min="7186" max="7186" width="16.1640625" style="155" customWidth="1"/>
    <col min="7187" max="7200" width="13.1640625" style="155" customWidth="1"/>
    <col min="7201" max="7201" width="20" style="155" customWidth="1"/>
    <col min="7202" max="7202" width="16.1640625" style="155" customWidth="1"/>
    <col min="7203" max="7214" width="13.1640625" style="155" customWidth="1"/>
    <col min="7215" max="7215" width="12.5" style="155" customWidth="1"/>
    <col min="7216" max="7220" width="13.1640625" style="155" customWidth="1"/>
    <col min="7221" max="7221" width="8.83203125" style="155"/>
    <col min="7222" max="7222" width="5" style="155" bestFit="1" customWidth="1"/>
    <col min="7223" max="7422" width="8.83203125" style="155"/>
    <col min="7423" max="7423" width="3.5" style="155" customWidth="1"/>
    <col min="7424" max="7424" width="53.33203125" style="155" customWidth="1"/>
    <col min="7425" max="7425" width="20" style="155" customWidth="1"/>
    <col min="7426" max="7426" width="16.1640625" style="155" customWidth="1"/>
    <col min="7427" max="7429" width="12.5" style="155" bestFit="1" customWidth="1"/>
    <col min="7430" max="7438" width="14.33203125" style="155" bestFit="1" customWidth="1"/>
    <col min="7439" max="7439" width="15.33203125" style="155" bestFit="1" customWidth="1"/>
    <col min="7440" max="7440" width="13.1640625" style="155" customWidth="1"/>
    <col min="7441" max="7441" width="20" style="155" customWidth="1"/>
    <col min="7442" max="7442" width="16.1640625" style="155" customWidth="1"/>
    <col min="7443" max="7456" width="13.1640625" style="155" customWidth="1"/>
    <col min="7457" max="7457" width="20" style="155" customWidth="1"/>
    <col min="7458" max="7458" width="16.1640625" style="155" customWidth="1"/>
    <col min="7459" max="7470" width="13.1640625" style="155" customWidth="1"/>
    <col min="7471" max="7471" width="12.5" style="155" customWidth="1"/>
    <col min="7472" max="7476" width="13.1640625" style="155" customWidth="1"/>
    <col min="7477" max="7477" width="8.83203125" style="155"/>
    <col min="7478" max="7478" width="5" style="155" bestFit="1" customWidth="1"/>
    <col min="7479" max="7678" width="8.83203125" style="155"/>
    <col min="7679" max="7679" width="3.5" style="155" customWidth="1"/>
    <col min="7680" max="7680" width="53.33203125" style="155" customWidth="1"/>
    <col min="7681" max="7681" width="20" style="155" customWidth="1"/>
    <col min="7682" max="7682" width="16.1640625" style="155" customWidth="1"/>
    <col min="7683" max="7685" width="12.5" style="155" bestFit="1" customWidth="1"/>
    <col min="7686" max="7694" width="14.33203125" style="155" bestFit="1" customWidth="1"/>
    <col min="7695" max="7695" width="15.33203125" style="155" bestFit="1" customWidth="1"/>
    <col min="7696" max="7696" width="13.1640625" style="155" customWidth="1"/>
    <col min="7697" max="7697" width="20" style="155" customWidth="1"/>
    <col min="7698" max="7698" width="16.1640625" style="155" customWidth="1"/>
    <col min="7699" max="7712" width="13.1640625" style="155" customWidth="1"/>
    <col min="7713" max="7713" width="20" style="155" customWidth="1"/>
    <col min="7714" max="7714" width="16.1640625" style="155" customWidth="1"/>
    <col min="7715" max="7726" width="13.1640625" style="155" customWidth="1"/>
    <col min="7727" max="7727" width="12.5" style="155" customWidth="1"/>
    <col min="7728" max="7732" width="13.1640625" style="155" customWidth="1"/>
    <col min="7733" max="7733" width="8.83203125" style="155"/>
    <col min="7734" max="7734" width="5" style="155" bestFit="1" customWidth="1"/>
    <col min="7735" max="7934" width="8.83203125" style="155"/>
    <col min="7935" max="7935" width="3.5" style="155" customWidth="1"/>
    <col min="7936" max="7936" width="53.33203125" style="155" customWidth="1"/>
    <col min="7937" max="7937" width="20" style="155" customWidth="1"/>
    <col min="7938" max="7938" width="16.1640625" style="155" customWidth="1"/>
    <col min="7939" max="7941" width="12.5" style="155" bestFit="1" customWidth="1"/>
    <col min="7942" max="7950" width="14.33203125" style="155" bestFit="1" customWidth="1"/>
    <col min="7951" max="7951" width="15.33203125" style="155" bestFit="1" customWidth="1"/>
    <col min="7952" max="7952" width="13.1640625" style="155" customWidth="1"/>
    <col min="7953" max="7953" width="20" style="155" customWidth="1"/>
    <col min="7954" max="7954" width="16.1640625" style="155" customWidth="1"/>
    <col min="7955" max="7968" width="13.1640625" style="155" customWidth="1"/>
    <col min="7969" max="7969" width="20" style="155" customWidth="1"/>
    <col min="7970" max="7970" width="16.1640625" style="155" customWidth="1"/>
    <col min="7971" max="7982" width="13.1640625" style="155" customWidth="1"/>
    <col min="7983" max="7983" width="12.5" style="155" customWidth="1"/>
    <col min="7984" max="7988" width="13.1640625" style="155" customWidth="1"/>
    <col min="7989" max="7989" width="8.83203125" style="155"/>
    <col min="7990" max="7990" width="5" style="155" bestFit="1" customWidth="1"/>
    <col min="7991" max="8190" width="8.83203125" style="155"/>
    <col min="8191" max="8191" width="3.5" style="155" customWidth="1"/>
    <col min="8192" max="8192" width="53.33203125" style="155" customWidth="1"/>
    <col min="8193" max="8193" width="20" style="155" customWidth="1"/>
    <col min="8194" max="8194" width="16.1640625" style="155" customWidth="1"/>
    <col min="8195" max="8197" width="12.5" style="155" bestFit="1" customWidth="1"/>
    <col min="8198" max="8206" width="14.33203125" style="155" bestFit="1" customWidth="1"/>
    <col min="8207" max="8207" width="15.33203125" style="155" bestFit="1" customWidth="1"/>
    <col min="8208" max="8208" width="13.1640625" style="155" customWidth="1"/>
    <col min="8209" max="8209" width="20" style="155" customWidth="1"/>
    <col min="8210" max="8210" width="16.1640625" style="155" customWidth="1"/>
    <col min="8211" max="8224" width="13.1640625" style="155" customWidth="1"/>
    <col min="8225" max="8225" width="20" style="155" customWidth="1"/>
    <col min="8226" max="8226" width="16.1640625" style="155" customWidth="1"/>
    <col min="8227" max="8238" width="13.1640625" style="155" customWidth="1"/>
    <col min="8239" max="8239" width="12.5" style="155" customWidth="1"/>
    <col min="8240" max="8244" width="13.1640625" style="155" customWidth="1"/>
    <col min="8245" max="8245" width="8.83203125" style="155"/>
    <col min="8246" max="8246" width="5" style="155" bestFit="1" customWidth="1"/>
    <col min="8247" max="8446" width="8.83203125" style="155"/>
    <col min="8447" max="8447" width="3.5" style="155" customWidth="1"/>
    <col min="8448" max="8448" width="53.33203125" style="155" customWidth="1"/>
    <col min="8449" max="8449" width="20" style="155" customWidth="1"/>
    <col min="8450" max="8450" width="16.1640625" style="155" customWidth="1"/>
    <col min="8451" max="8453" width="12.5" style="155" bestFit="1" customWidth="1"/>
    <col min="8454" max="8462" width="14.33203125" style="155" bestFit="1" customWidth="1"/>
    <col min="8463" max="8463" width="15.33203125" style="155" bestFit="1" customWidth="1"/>
    <col min="8464" max="8464" width="13.1640625" style="155" customWidth="1"/>
    <col min="8465" max="8465" width="20" style="155" customWidth="1"/>
    <col min="8466" max="8466" width="16.1640625" style="155" customWidth="1"/>
    <col min="8467" max="8480" width="13.1640625" style="155" customWidth="1"/>
    <col min="8481" max="8481" width="20" style="155" customWidth="1"/>
    <col min="8482" max="8482" width="16.1640625" style="155" customWidth="1"/>
    <col min="8483" max="8494" width="13.1640625" style="155" customWidth="1"/>
    <col min="8495" max="8495" width="12.5" style="155" customWidth="1"/>
    <col min="8496" max="8500" width="13.1640625" style="155" customWidth="1"/>
    <col min="8501" max="8501" width="8.83203125" style="155"/>
    <col min="8502" max="8502" width="5" style="155" bestFit="1" customWidth="1"/>
    <col min="8503" max="8702" width="8.83203125" style="155"/>
    <col min="8703" max="8703" width="3.5" style="155" customWidth="1"/>
    <col min="8704" max="8704" width="53.33203125" style="155" customWidth="1"/>
    <col min="8705" max="8705" width="20" style="155" customWidth="1"/>
    <col min="8706" max="8706" width="16.1640625" style="155" customWidth="1"/>
    <col min="8707" max="8709" width="12.5" style="155" bestFit="1" customWidth="1"/>
    <col min="8710" max="8718" width="14.33203125" style="155" bestFit="1" customWidth="1"/>
    <col min="8719" max="8719" width="15.33203125" style="155" bestFit="1" customWidth="1"/>
    <col min="8720" max="8720" width="13.1640625" style="155" customWidth="1"/>
    <col min="8721" max="8721" width="20" style="155" customWidth="1"/>
    <col min="8722" max="8722" width="16.1640625" style="155" customWidth="1"/>
    <col min="8723" max="8736" width="13.1640625" style="155" customWidth="1"/>
    <col min="8737" max="8737" width="20" style="155" customWidth="1"/>
    <col min="8738" max="8738" width="16.1640625" style="155" customWidth="1"/>
    <col min="8739" max="8750" width="13.1640625" style="155" customWidth="1"/>
    <col min="8751" max="8751" width="12.5" style="155" customWidth="1"/>
    <col min="8752" max="8756" width="13.1640625" style="155" customWidth="1"/>
    <col min="8757" max="8757" width="8.83203125" style="155"/>
    <col min="8758" max="8758" width="5" style="155" bestFit="1" customWidth="1"/>
    <col min="8759" max="8958" width="8.83203125" style="155"/>
    <col min="8959" max="8959" width="3.5" style="155" customWidth="1"/>
    <col min="8960" max="8960" width="53.33203125" style="155" customWidth="1"/>
    <col min="8961" max="8961" width="20" style="155" customWidth="1"/>
    <col min="8962" max="8962" width="16.1640625" style="155" customWidth="1"/>
    <col min="8963" max="8965" width="12.5" style="155" bestFit="1" customWidth="1"/>
    <col min="8966" max="8974" width="14.33203125" style="155" bestFit="1" customWidth="1"/>
    <col min="8975" max="8975" width="15.33203125" style="155" bestFit="1" customWidth="1"/>
    <col min="8976" max="8976" width="13.1640625" style="155" customWidth="1"/>
    <col min="8977" max="8977" width="20" style="155" customWidth="1"/>
    <col min="8978" max="8978" width="16.1640625" style="155" customWidth="1"/>
    <col min="8979" max="8992" width="13.1640625" style="155" customWidth="1"/>
    <col min="8993" max="8993" width="20" style="155" customWidth="1"/>
    <col min="8994" max="8994" width="16.1640625" style="155" customWidth="1"/>
    <col min="8995" max="9006" width="13.1640625" style="155" customWidth="1"/>
    <col min="9007" max="9007" width="12.5" style="155" customWidth="1"/>
    <col min="9008" max="9012" width="13.1640625" style="155" customWidth="1"/>
    <col min="9013" max="9013" width="8.83203125" style="155"/>
    <col min="9014" max="9014" width="5" style="155" bestFit="1" customWidth="1"/>
    <col min="9015" max="9214" width="8.83203125" style="155"/>
    <col min="9215" max="9215" width="3.5" style="155" customWidth="1"/>
    <col min="9216" max="9216" width="53.33203125" style="155" customWidth="1"/>
    <col min="9217" max="9217" width="20" style="155" customWidth="1"/>
    <col min="9218" max="9218" width="16.1640625" style="155" customWidth="1"/>
    <col min="9219" max="9221" width="12.5" style="155" bestFit="1" customWidth="1"/>
    <col min="9222" max="9230" width="14.33203125" style="155" bestFit="1" customWidth="1"/>
    <col min="9231" max="9231" width="15.33203125" style="155" bestFit="1" customWidth="1"/>
    <col min="9232" max="9232" width="13.1640625" style="155" customWidth="1"/>
    <col min="9233" max="9233" width="20" style="155" customWidth="1"/>
    <col min="9234" max="9234" width="16.1640625" style="155" customWidth="1"/>
    <col min="9235" max="9248" width="13.1640625" style="155" customWidth="1"/>
    <col min="9249" max="9249" width="20" style="155" customWidth="1"/>
    <col min="9250" max="9250" width="16.1640625" style="155" customWidth="1"/>
    <col min="9251" max="9262" width="13.1640625" style="155" customWidth="1"/>
    <col min="9263" max="9263" width="12.5" style="155" customWidth="1"/>
    <col min="9264" max="9268" width="13.1640625" style="155" customWidth="1"/>
    <col min="9269" max="9269" width="8.83203125" style="155"/>
    <col min="9270" max="9270" width="5" style="155" bestFit="1" customWidth="1"/>
    <col min="9271" max="9470" width="8.83203125" style="155"/>
    <col min="9471" max="9471" width="3.5" style="155" customWidth="1"/>
    <col min="9472" max="9472" width="53.33203125" style="155" customWidth="1"/>
    <col min="9473" max="9473" width="20" style="155" customWidth="1"/>
    <col min="9474" max="9474" width="16.1640625" style="155" customWidth="1"/>
    <col min="9475" max="9477" width="12.5" style="155" bestFit="1" customWidth="1"/>
    <col min="9478" max="9486" width="14.33203125" style="155" bestFit="1" customWidth="1"/>
    <col min="9487" max="9487" width="15.33203125" style="155" bestFit="1" customWidth="1"/>
    <col min="9488" max="9488" width="13.1640625" style="155" customWidth="1"/>
    <col min="9489" max="9489" width="20" style="155" customWidth="1"/>
    <col min="9490" max="9490" width="16.1640625" style="155" customWidth="1"/>
    <col min="9491" max="9504" width="13.1640625" style="155" customWidth="1"/>
    <col min="9505" max="9505" width="20" style="155" customWidth="1"/>
    <col min="9506" max="9506" width="16.1640625" style="155" customWidth="1"/>
    <col min="9507" max="9518" width="13.1640625" style="155" customWidth="1"/>
    <col min="9519" max="9519" width="12.5" style="155" customWidth="1"/>
    <col min="9520" max="9524" width="13.1640625" style="155" customWidth="1"/>
    <col min="9525" max="9525" width="8.83203125" style="155"/>
    <col min="9526" max="9526" width="5" style="155" bestFit="1" customWidth="1"/>
    <col min="9527" max="9726" width="8.83203125" style="155"/>
    <col min="9727" max="9727" width="3.5" style="155" customWidth="1"/>
    <col min="9728" max="9728" width="53.33203125" style="155" customWidth="1"/>
    <col min="9729" max="9729" width="20" style="155" customWidth="1"/>
    <col min="9730" max="9730" width="16.1640625" style="155" customWidth="1"/>
    <col min="9731" max="9733" width="12.5" style="155" bestFit="1" customWidth="1"/>
    <col min="9734" max="9742" width="14.33203125" style="155" bestFit="1" customWidth="1"/>
    <col min="9743" max="9743" width="15.33203125" style="155" bestFit="1" customWidth="1"/>
    <col min="9744" max="9744" width="13.1640625" style="155" customWidth="1"/>
    <col min="9745" max="9745" width="20" style="155" customWidth="1"/>
    <col min="9746" max="9746" width="16.1640625" style="155" customWidth="1"/>
    <col min="9747" max="9760" width="13.1640625" style="155" customWidth="1"/>
    <col min="9761" max="9761" width="20" style="155" customWidth="1"/>
    <col min="9762" max="9762" width="16.1640625" style="155" customWidth="1"/>
    <col min="9763" max="9774" width="13.1640625" style="155" customWidth="1"/>
    <col min="9775" max="9775" width="12.5" style="155" customWidth="1"/>
    <col min="9776" max="9780" width="13.1640625" style="155" customWidth="1"/>
    <col min="9781" max="9781" width="8.83203125" style="155"/>
    <col min="9782" max="9782" width="5" style="155" bestFit="1" customWidth="1"/>
    <col min="9783" max="9982" width="8.83203125" style="155"/>
    <col min="9983" max="9983" width="3.5" style="155" customWidth="1"/>
    <col min="9984" max="9984" width="53.33203125" style="155" customWidth="1"/>
    <col min="9985" max="9985" width="20" style="155" customWidth="1"/>
    <col min="9986" max="9986" width="16.1640625" style="155" customWidth="1"/>
    <col min="9987" max="9989" width="12.5" style="155" bestFit="1" customWidth="1"/>
    <col min="9990" max="9998" width="14.33203125" style="155" bestFit="1" customWidth="1"/>
    <col min="9999" max="9999" width="15.33203125" style="155" bestFit="1" customWidth="1"/>
    <col min="10000" max="10000" width="13.1640625" style="155" customWidth="1"/>
    <col min="10001" max="10001" width="20" style="155" customWidth="1"/>
    <col min="10002" max="10002" width="16.1640625" style="155" customWidth="1"/>
    <col min="10003" max="10016" width="13.1640625" style="155" customWidth="1"/>
    <col min="10017" max="10017" width="20" style="155" customWidth="1"/>
    <col min="10018" max="10018" width="16.1640625" style="155" customWidth="1"/>
    <col min="10019" max="10030" width="13.1640625" style="155" customWidth="1"/>
    <col min="10031" max="10031" width="12.5" style="155" customWidth="1"/>
    <col min="10032" max="10036" width="13.1640625" style="155" customWidth="1"/>
    <col min="10037" max="10037" width="8.83203125" style="155"/>
    <col min="10038" max="10038" width="5" style="155" bestFit="1" customWidth="1"/>
    <col min="10039" max="10238" width="8.83203125" style="155"/>
    <col min="10239" max="10239" width="3.5" style="155" customWidth="1"/>
    <col min="10240" max="10240" width="53.33203125" style="155" customWidth="1"/>
    <col min="10241" max="10241" width="20" style="155" customWidth="1"/>
    <col min="10242" max="10242" width="16.1640625" style="155" customWidth="1"/>
    <col min="10243" max="10245" width="12.5" style="155" bestFit="1" customWidth="1"/>
    <col min="10246" max="10254" width="14.33203125" style="155" bestFit="1" customWidth="1"/>
    <col min="10255" max="10255" width="15.33203125" style="155" bestFit="1" customWidth="1"/>
    <col min="10256" max="10256" width="13.1640625" style="155" customWidth="1"/>
    <col min="10257" max="10257" width="20" style="155" customWidth="1"/>
    <col min="10258" max="10258" width="16.1640625" style="155" customWidth="1"/>
    <col min="10259" max="10272" width="13.1640625" style="155" customWidth="1"/>
    <col min="10273" max="10273" width="20" style="155" customWidth="1"/>
    <col min="10274" max="10274" width="16.1640625" style="155" customWidth="1"/>
    <col min="10275" max="10286" width="13.1640625" style="155" customWidth="1"/>
    <col min="10287" max="10287" width="12.5" style="155" customWidth="1"/>
    <col min="10288" max="10292" width="13.1640625" style="155" customWidth="1"/>
    <col min="10293" max="10293" width="8.83203125" style="155"/>
    <col min="10294" max="10294" width="5" style="155" bestFit="1" customWidth="1"/>
    <col min="10295" max="10494" width="8.83203125" style="155"/>
    <col min="10495" max="10495" width="3.5" style="155" customWidth="1"/>
    <col min="10496" max="10496" width="53.33203125" style="155" customWidth="1"/>
    <col min="10497" max="10497" width="20" style="155" customWidth="1"/>
    <col min="10498" max="10498" width="16.1640625" style="155" customWidth="1"/>
    <col min="10499" max="10501" width="12.5" style="155" bestFit="1" customWidth="1"/>
    <col min="10502" max="10510" width="14.33203125" style="155" bestFit="1" customWidth="1"/>
    <col min="10511" max="10511" width="15.33203125" style="155" bestFit="1" customWidth="1"/>
    <col min="10512" max="10512" width="13.1640625" style="155" customWidth="1"/>
    <col min="10513" max="10513" width="20" style="155" customWidth="1"/>
    <col min="10514" max="10514" width="16.1640625" style="155" customWidth="1"/>
    <col min="10515" max="10528" width="13.1640625" style="155" customWidth="1"/>
    <col min="10529" max="10529" width="20" style="155" customWidth="1"/>
    <col min="10530" max="10530" width="16.1640625" style="155" customWidth="1"/>
    <col min="10531" max="10542" width="13.1640625" style="155" customWidth="1"/>
    <col min="10543" max="10543" width="12.5" style="155" customWidth="1"/>
    <col min="10544" max="10548" width="13.1640625" style="155" customWidth="1"/>
    <col min="10549" max="10549" width="8.83203125" style="155"/>
    <col min="10550" max="10550" width="5" style="155" bestFit="1" customWidth="1"/>
    <col min="10551" max="10750" width="8.83203125" style="155"/>
    <col min="10751" max="10751" width="3.5" style="155" customWidth="1"/>
    <col min="10752" max="10752" width="53.33203125" style="155" customWidth="1"/>
    <col min="10753" max="10753" width="20" style="155" customWidth="1"/>
    <col min="10754" max="10754" width="16.1640625" style="155" customWidth="1"/>
    <col min="10755" max="10757" width="12.5" style="155" bestFit="1" customWidth="1"/>
    <col min="10758" max="10766" width="14.33203125" style="155" bestFit="1" customWidth="1"/>
    <col min="10767" max="10767" width="15.33203125" style="155" bestFit="1" customWidth="1"/>
    <col min="10768" max="10768" width="13.1640625" style="155" customWidth="1"/>
    <col min="10769" max="10769" width="20" style="155" customWidth="1"/>
    <col min="10770" max="10770" width="16.1640625" style="155" customWidth="1"/>
    <col min="10771" max="10784" width="13.1640625" style="155" customWidth="1"/>
    <col min="10785" max="10785" width="20" style="155" customWidth="1"/>
    <col min="10786" max="10786" width="16.1640625" style="155" customWidth="1"/>
    <col min="10787" max="10798" width="13.1640625" style="155" customWidth="1"/>
    <col min="10799" max="10799" width="12.5" style="155" customWidth="1"/>
    <col min="10800" max="10804" width="13.1640625" style="155" customWidth="1"/>
    <col min="10805" max="10805" width="8.83203125" style="155"/>
    <col min="10806" max="10806" width="5" style="155" bestFit="1" customWidth="1"/>
    <col min="10807" max="11006" width="8.83203125" style="155"/>
    <col min="11007" max="11007" width="3.5" style="155" customWidth="1"/>
    <col min="11008" max="11008" width="53.33203125" style="155" customWidth="1"/>
    <col min="11009" max="11009" width="20" style="155" customWidth="1"/>
    <col min="11010" max="11010" width="16.1640625" style="155" customWidth="1"/>
    <col min="11011" max="11013" width="12.5" style="155" bestFit="1" customWidth="1"/>
    <col min="11014" max="11022" width="14.33203125" style="155" bestFit="1" customWidth="1"/>
    <col min="11023" max="11023" width="15.33203125" style="155" bestFit="1" customWidth="1"/>
    <col min="11024" max="11024" width="13.1640625" style="155" customWidth="1"/>
    <col min="11025" max="11025" width="20" style="155" customWidth="1"/>
    <col min="11026" max="11026" width="16.1640625" style="155" customWidth="1"/>
    <col min="11027" max="11040" width="13.1640625" style="155" customWidth="1"/>
    <col min="11041" max="11041" width="20" style="155" customWidth="1"/>
    <col min="11042" max="11042" width="16.1640625" style="155" customWidth="1"/>
    <col min="11043" max="11054" width="13.1640625" style="155" customWidth="1"/>
    <col min="11055" max="11055" width="12.5" style="155" customWidth="1"/>
    <col min="11056" max="11060" width="13.1640625" style="155" customWidth="1"/>
    <col min="11061" max="11061" width="8.83203125" style="155"/>
    <col min="11062" max="11062" width="5" style="155" bestFit="1" customWidth="1"/>
    <col min="11063" max="11262" width="8.83203125" style="155"/>
    <col min="11263" max="11263" width="3.5" style="155" customWidth="1"/>
    <col min="11264" max="11264" width="53.33203125" style="155" customWidth="1"/>
    <col min="11265" max="11265" width="20" style="155" customWidth="1"/>
    <col min="11266" max="11266" width="16.1640625" style="155" customWidth="1"/>
    <col min="11267" max="11269" width="12.5" style="155" bestFit="1" customWidth="1"/>
    <col min="11270" max="11278" width="14.33203125" style="155" bestFit="1" customWidth="1"/>
    <col min="11279" max="11279" width="15.33203125" style="155" bestFit="1" customWidth="1"/>
    <col min="11280" max="11280" width="13.1640625" style="155" customWidth="1"/>
    <col min="11281" max="11281" width="20" style="155" customWidth="1"/>
    <col min="11282" max="11282" width="16.1640625" style="155" customWidth="1"/>
    <col min="11283" max="11296" width="13.1640625" style="155" customWidth="1"/>
    <col min="11297" max="11297" width="20" style="155" customWidth="1"/>
    <col min="11298" max="11298" width="16.1640625" style="155" customWidth="1"/>
    <col min="11299" max="11310" width="13.1640625" style="155" customWidth="1"/>
    <col min="11311" max="11311" width="12.5" style="155" customWidth="1"/>
    <col min="11312" max="11316" width="13.1640625" style="155" customWidth="1"/>
    <col min="11317" max="11317" width="8.83203125" style="155"/>
    <col min="11318" max="11318" width="5" style="155" bestFit="1" customWidth="1"/>
    <col min="11319" max="11518" width="8.83203125" style="155"/>
    <col min="11519" max="11519" width="3.5" style="155" customWidth="1"/>
    <col min="11520" max="11520" width="53.33203125" style="155" customWidth="1"/>
    <col min="11521" max="11521" width="20" style="155" customWidth="1"/>
    <col min="11522" max="11522" width="16.1640625" style="155" customWidth="1"/>
    <col min="11523" max="11525" width="12.5" style="155" bestFit="1" customWidth="1"/>
    <col min="11526" max="11534" width="14.33203125" style="155" bestFit="1" customWidth="1"/>
    <col min="11535" max="11535" width="15.33203125" style="155" bestFit="1" customWidth="1"/>
    <col min="11536" max="11536" width="13.1640625" style="155" customWidth="1"/>
    <col min="11537" max="11537" width="20" style="155" customWidth="1"/>
    <col min="11538" max="11538" width="16.1640625" style="155" customWidth="1"/>
    <col min="11539" max="11552" width="13.1640625" style="155" customWidth="1"/>
    <col min="11553" max="11553" width="20" style="155" customWidth="1"/>
    <col min="11554" max="11554" width="16.1640625" style="155" customWidth="1"/>
    <col min="11555" max="11566" width="13.1640625" style="155" customWidth="1"/>
    <col min="11567" max="11567" width="12.5" style="155" customWidth="1"/>
    <col min="11568" max="11572" width="13.1640625" style="155" customWidth="1"/>
    <col min="11573" max="11573" width="8.83203125" style="155"/>
    <col min="11574" max="11574" width="5" style="155" bestFit="1" customWidth="1"/>
    <col min="11575" max="11774" width="8.83203125" style="155"/>
    <col min="11775" max="11775" width="3.5" style="155" customWidth="1"/>
    <col min="11776" max="11776" width="53.33203125" style="155" customWidth="1"/>
    <col min="11777" max="11777" width="20" style="155" customWidth="1"/>
    <col min="11778" max="11778" width="16.1640625" style="155" customWidth="1"/>
    <col min="11779" max="11781" width="12.5" style="155" bestFit="1" customWidth="1"/>
    <col min="11782" max="11790" width="14.33203125" style="155" bestFit="1" customWidth="1"/>
    <col min="11791" max="11791" width="15.33203125" style="155" bestFit="1" customWidth="1"/>
    <col min="11792" max="11792" width="13.1640625" style="155" customWidth="1"/>
    <col min="11793" max="11793" width="20" style="155" customWidth="1"/>
    <col min="11794" max="11794" width="16.1640625" style="155" customWidth="1"/>
    <col min="11795" max="11808" width="13.1640625" style="155" customWidth="1"/>
    <col min="11809" max="11809" width="20" style="155" customWidth="1"/>
    <col min="11810" max="11810" width="16.1640625" style="155" customWidth="1"/>
    <col min="11811" max="11822" width="13.1640625" style="155" customWidth="1"/>
    <col min="11823" max="11823" width="12.5" style="155" customWidth="1"/>
    <col min="11824" max="11828" width="13.1640625" style="155" customWidth="1"/>
    <col min="11829" max="11829" width="8.83203125" style="155"/>
    <col min="11830" max="11830" width="5" style="155" bestFit="1" customWidth="1"/>
    <col min="11831" max="12030" width="8.83203125" style="155"/>
    <col min="12031" max="12031" width="3.5" style="155" customWidth="1"/>
    <col min="12032" max="12032" width="53.33203125" style="155" customWidth="1"/>
    <col min="12033" max="12033" width="20" style="155" customWidth="1"/>
    <col min="12034" max="12034" width="16.1640625" style="155" customWidth="1"/>
    <col min="12035" max="12037" width="12.5" style="155" bestFit="1" customWidth="1"/>
    <col min="12038" max="12046" width="14.33203125" style="155" bestFit="1" customWidth="1"/>
    <col min="12047" max="12047" width="15.33203125" style="155" bestFit="1" customWidth="1"/>
    <col min="12048" max="12048" width="13.1640625" style="155" customWidth="1"/>
    <col min="12049" max="12049" width="20" style="155" customWidth="1"/>
    <col min="12050" max="12050" width="16.1640625" style="155" customWidth="1"/>
    <col min="12051" max="12064" width="13.1640625" style="155" customWidth="1"/>
    <col min="12065" max="12065" width="20" style="155" customWidth="1"/>
    <col min="12066" max="12066" width="16.1640625" style="155" customWidth="1"/>
    <col min="12067" max="12078" width="13.1640625" style="155" customWidth="1"/>
    <col min="12079" max="12079" width="12.5" style="155" customWidth="1"/>
    <col min="12080" max="12084" width="13.1640625" style="155" customWidth="1"/>
    <col min="12085" max="12085" width="8.83203125" style="155"/>
    <col min="12086" max="12086" width="5" style="155" bestFit="1" customWidth="1"/>
    <col min="12087" max="12286" width="8.83203125" style="155"/>
    <col min="12287" max="12287" width="3.5" style="155" customWidth="1"/>
    <col min="12288" max="12288" width="53.33203125" style="155" customWidth="1"/>
    <col min="12289" max="12289" width="20" style="155" customWidth="1"/>
    <col min="12290" max="12290" width="16.1640625" style="155" customWidth="1"/>
    <col min="12291" max="12293" width="12.5" style="155" bestFit="1" customWidth="1"/>
    <col min="12294" max="12302" width="14.33203125" style="155" bestFit="1" customWidth="1"/>
    <col min="12303" max="12303" width="15.33203125" style="155" bestFit="1" customWidth="1"/>
    <col min="12304" max="12304" width="13.1640625" style="155" customWidth="1"/>
    <col min="12305" max="12305" width="20" style="155" customWidth="1"/>
    <col min="12306" max="12306" width="16.1640625" style="155" customWidth="1"/>
    <col min="12307" max="12320" width="13.1640625" style="155" customWidth="1"/>
    <col min="12321" max="12321" width="20" style="155" customWidth="1"/>
    <col min="12322" max="12322" width="16.1640625" style="155" customWidth="1"/>
    <col min="12323" max="12334" width="13.1640625" style="155" customWidth="1"/>
    <col min="12335" max="12335" width="12.5" style="155" customWidth="1"/>
    <col min="12336" max="12340" width="13.1640625" style="155" customWidth="1"/>
    <col min="12341" max="12341" width="8.83203125" style="155"/>
    <col min="12342" max="12342" width="5" style="155" bestFit="1" customWidth="1"/>
    <col min="12343" max="12542" width="8.83203125" style="155"/>
    <col min="12543" max="12543" width="3.5" style="155" customWidth="1"/>
    <col min="12544" max="12544" width="53.33203125" style="155" customWidth="1"/>
    <col min="12545" max="12545" width="20" style="155" customWidth="1"/>
    <col min="12546" max="12546" width="16.1640625" style="155" customWidth="1"/>
    <col min="12547" max="12549" width="12.5" style="155" bestFit="1" customWidth="1"/>
    <col min="12550" max="12558" width="14.33203125" style="155" bestFit="1" customWidth="1"/>
    <col min="12559" max="12559" width="15.33203125" style="155" bestFit="1" customWidth="1"/>
    <col min="12560" max="12560" width="13.1640625" style="155" customWidth="1"/>
    <col min="12561" max="12561" width="20" style="155" customWidth="1"/>
    <col min="12562" max="12562" width="16.1640625" style="155" customWidth="1"/>
    <col min="12563" max="12576" width="13.1640625" style="155" customWidth="1"/>
    <col min="12577" max="12577" width="20" style="155" customWidth="1"/>
    <col min="12578" max="12578" width="16.1640625" style="155" customWidth="1"/>
    <col min="12579" max="12590" width="13.1640625" style="155" customWidth="1"/>
    <col min="12591" max="12591" width="12.5" style="155" customWidth="1"/>
    <col min="12592" max="12596" width="13.1640625" style="155" customWidth="1"/>
    <col min="12597" max="12597" width="8.83203125" style="155"/>
    <col min="12598" max="12598" width="5" style="155" bestFit="1" customWidth="1"/>
    <col min="12599" max="12798" width="8.83203125" style="155"/>
    <col min="12799" max="12799" width="3.5" style="155" customWidth="1"/>
    <col min="12800" max="12800" width="53.33203125" style="155" customWidth="1"/>
    <col min="12801" max="12801" width="20" style="155" customWidth="1"/>
    <col min="12802" max="12802" width="16.1640625" style="155" customWidth="1"/>
    <col min="12803" max="12805" width="12.5" style="155" bestFit="1" customWidth="1"/>
    <col min="12806" max="12814" width="14.33203125" style="155" bestFit="1" customWidth="1"/>
    <col min="12815" max="12815" width="15.33203125" style="155" bestFit="1" customWidth="1"/>
    <col min="12816" max="12816" width="13.1640625" style="155" customWidth="1"/>
    <col min="12817" max="12817" width="20" style="155" customWidth="1"/>
    <col min="12818" max="12818" width="16.1640625" style="155" customWidth="1"/>
    <col min="12819" max="12832" width="13.1640625" style="155" customWidth="1"/>
    <col min="12833" max="12833" width="20" style="155" customWidth="1"/>
    <col min="12834" max="12834" width="16.1640625" style="155" customWidth="1"/>
    <col min="12835" max="12846" width="13.1640625" style="155" customWidth="1"/>
    <col min="12847" max="12847" width="12.5" style="155" customWidth="1"/>
    <col min="12848" max="12852" width="13.1640625" style="155" customWidth="1"/>
    <col min="12853" max="12853" width="8.83203125" style="155"/>
    <col min="12854" max="12854" width="5" style="155" bestFit="1" customWidth="1"/>
    <col min="12855" max="13054" width="8.83203125" style="155"/>
    <col min="13055" max="13055" width="3.5" style="155" customWidth="1"/>
    <col min="13056" max="13056" width="53.33203125" style="155" customWidth="1"/>
    <col min="13057" max="13057" width="20" style="155" customWidth="1"/>
    <col min="13058" max="13058" width="16.1640625" style="155" customWidth="1"/>
    <col min="13059" max="13061" width="12.5" style="155" bestFit="1" customWidth="1"/>
    <col min="13062" max="13070" width="14.33203125" style="155" bestFit="1" customWidth="1"/>
    <col min="13071" max="13071" width="15.33203125" style="155" bestFit="1" customWidth="1"/>
    <col min="13072" max="13072" width="13.1640625" style="155" customWidth="1"/>
    <col min="13073" max="13073" width="20" style="155" customWidth="1"/>
    <col min="13074" max="13074" width="16.1640625" style="155" customWidth="1"/>
    <col min="13075" max="13088" width="13.1640625" style="155" customWidth="1"/>
    <col min="13089" max="13089" width="20" style="155" customWidth="1"/>
    <col min="13090" max="13090" width="16.1640625" style="155" customWidth="1"/>
    <col min="13091" max="13102" width="13.1640625" style="155" customWidth="1"/>
    <col min="13103" max="13103" width="12.5" style="155" customWidth="1"/>
    <col min="13104" max="13108" width="13.1640625" style="155" customWidth="1"/>
    <col min="13109" max="13109" width="8.83203125" style="155"/>
    <col min="13110" max="13110" width="5" style="155" bestFit="1" customWidth="1"/>
    <col min="13111" max="13310" width="8.83203125" style="155"/>
    <col min="13311" max="13311" width="3.5" style="155" customWidth="1"/>
    <col min="13312" max="13312" width="53.33203125" style="155" customWidth="1"/>
    <col min="13313" max="13313" width="20" style="155" customWidth="1"/>
    <col min="13314" max="13314" width="16.1640625" style="155" customWidth="1"/>
    <col min="13315" max="13317" width="12.5" style="155" bestFit="1" customWidth="1"/>
    <col min="13318" max="13326" width="14.33203125" style="155" bestFit="1" customWidth="1"/>
    <col min="13327" max="13327" width="15.33203125" style="155" bestFit="1" customWidth="1"/>
    <col min="13328" max="13328" width="13.1640625" style="155" customWidth="1"/>
    <col min="13329" max="13329" width="20" style="155" customWidth="1"/>
    <col min="13330" max="13330" width="16.1640625" style="155" customWidth="1"/>
    <col min="13331" max="13344" width="13.1640625" style="155" customWidth="1"/>
    <col min="13345" max="13345" width="20" style="155" customWidth="1"/>
    <col min="13346" max="13346" width="16.1640625" style="155" customWidth="1"/>
    <col min="13347" max="13358" width="13.1640625" style="155" customWidth="1"/>
    <col min="13359" max="13359" width="12.5" style="155" customWidth="1"/>
    <col min="13360" max="13364" width="13.1640625" style="155" customWidth="1"/>
    <col min="13365" max="13365" width="8.83203125" style="155"/>
    <col min="13366" max="13366" width="5" style="155" bestFit="1" customWidth="1"/>
    <col min="13367" max="13566" width="8.83203125" style="155"/>
    <col min="13567" max="13567" width="3.5" style="155" customWidth="1"/>
    <col min="13568" max="13568" width="53.33203125" style="155" customWidth="1"/>
    <col min="13569" max="13569" width="20" style="155" customWidth="1"/>
    <col min="13570" max="13570" width="16.1640625" style="155" customWidth="1"/>
    <col min="13571" max="13573" width="12.5" style="155" bestFit="1" customWidth="1"/>
    <col min="13574" max="13582" width="14.33203125" style="155" bestFit="1" customWidth="1"/>
    <col min="13583" max="13583" width="15.33203125" style="155" bestFit="1" customWidth="1"/>
    <col min="13584" max="13584" width="13.1640625" style="155" customWidth="1"/>
    <col min="13585" max="13585" width="20" style="155" customWidth="1"/>
    <col min="13586" max="13586" width="16.1640625" style="155" customWidth="1"/>
    <col min="13587" max="13600" width="13.1640625" style="155" customWidth="1"/>
    <col min="13601" max="13601" width="20" style="155" customWidth="1"/>
    <col min="13602" max="13602" width="16.1640625" style="155" customWidth="1"/>
    <col min="13603" max="13614" width="13.1640625" style="155" customWidth="1"/>
    <col min="13615" max="13615" width="12.5" style="155" customWidth="1"/>
    <col min="13616" max="13620" width="13.1640625" style="155" customWidth="1"/>
    <col min="13621" max="13621" width="8.83203125" style="155"/>
    <col min="13622" max="13622" width="5" style="155" bestFit="1" customWidth="1"/>
    <col min="13623" max="13822" width="8.83203125" style="155"/>
    <col min="13823" max="13823" width="3.5" style="155" customWidth="1"/>
    <col min="13824" max="13824" width="53.33203125" style="155" customWidth="1"/>
    <col min="13825" max="13825" width="20" style="155" customWidth="1"/>
    <col min="13826" max="13826" width="16.1640625" style="155" customWidth="1"/>
    <col min="13827" max="13829" width="12.5" style="155" bestFit="1" customWidth="1"/>
    <col min="13830" max="13838" width="14.33203125" style="155" bestFit="1" customWidth="1"/>
    <col min="13839" max="13839" width="15.33203125" style="155" bestFit="1" customWidth="1"/>
    <col min="13840" max="13840" width="13.1640625" style="155" customWidth="1"/>
    <col min="13841" max="13841" width="20" style="155" customWidth="1"/>
    <col min="13842" max="13842" width="16.1640625" style="155" customWidth="1"/>
    <col min="13843" max="13856" width="13.1640625" style="155" customWidth="1"/>
    <col min="13857" max="13857" width="20" style="155" customWidth="1"/>
    <col min="13858" max="13858" width="16.1640625" style="155" customWidth="1"/>
    <col min="13859" max="13870" width="13.1640625" style="155" customWidth="1"/>
    <col min="13871" max="13871" width="12.5" style="155" customWidth="1"/>
    <col min="13872" max="13876" width="13.1640625" style="155" customWidth="1"/>
    <col min="13877" max="13877" width="8.83203125" style="155"/>
    <col min="13878" max="13878" width="5" style="155" bestFit="1" customWidth="1"/>
    <col min="13879" max="14078" width="8.83203125" style="155"/>
    <col min="14079" max="14079" width="3.5" style="155" customWidth="1"/>
    <col min="14080" max="14080" width="53.33203125" style="155" customWidth="1"/>
    <col min="14081" max="14081" width="20" style="155" customWidth="1"/>
    <col min="14082" max="14082" width="16.1640625" style="155" customWidth="1"/>
    <col min="14083" max="14085" width="12.5" style="155" bestFit="1" customWidth="1"/>
    <col min="14086" max="14094" width="14.33203125" style="155" bestFit="1" customWidth="1"/>
    <col min="14095" max="14095" width="15.33203125" style="155" bestFit="1" customWidth="1"/>
    <col min="14096" max="14096" width="13.1640625" style="155" customWidth="1"/>
    <col min="14097" max="14097" width="20" style="155" customWidth="1"/>
    <col min="14098" max="14098" width="16.1640625" style="155" customWidth="1"/>
    <col min="14099" max="14112" width="13.1640625" style="155" customWidth="1"/>
    <col min="14113" max="14113" width="20" style="155" customWidth="1"/>
    <col min="14114" max="14114" width="16.1640625" style="155" customWidth="1"/>
    <col min="14115" max="14126" width="13.1640625" style="155" customWidth="1"/>
    <col min="14127" max="14127" width="12.5" style="155" customWidth="1"/>
    <col min="14128" max="14132" width="13.1640625" style="155" customWidth="1"/>
    <col min="14133" max="14133" width="8.83203125" style="155"/>
    <col min="14134" max="14134" width="5" style="155" bestFit="1" customWidth="1"/>
    <col min="14135" max="14334" width="8.83203125" style="155"/>
    <col min="14335" max="14335" width="3.5" style="155" customWidth="1"/>
    <col min="14336" max="14336" width="53.33203125" style="155" customWidth="1"/>
    <col min="14337" max="14337" width="20" style="155" customWidth="1"/>
    <col min="14338" max="14338" width="16.1640625" style="155" customWidth="1"/>
    <col min="14339" max="14341" width="12.5" style="155" bestFit="1" customWidth="1"/>
    <col min="14342" max="14350" width="14.33203125" style="155" bestFit="1" customWidth="1"/>
    <col min="14351" max="14351" width="15.33203125" style="155" bestFit="1" customWidth="1"/>
    <col min="14352" max="14352" width="13.1640625" style="155" customWidth="1"/>
    <col min="14353" max="14353" width="20" style="155" customWidth="1"/>
    <col min="14354" max="14354" width="16.1640625" style="155" customWidth="1"/>
    <col min="14355" max="14368" width="13.1640625" style="155" customWidth="1"/>
    <col min="14369" max="14369" width="20" style="155" customWidth="1"/>
    <col min="14370" max="14370" width="16.1640625" style="155" customWidth="1"/>
    <col min="14371" max="14382" width="13.1640625" style="155" customWidth="1"/>
    <col min="14383" max="14383" width="12.5" style="155" customWidth="1"/>
    <col min="14384" max="14388" width="13.1640625" style="155" customWidth="1"/>
    <col min="14389" max="14389" width="8.83203125" style="155"/>
    <col min="14390" max="14390" width="5" style="155" bestFit="1" customWidth="1"/>
    <col min="14391" max="14590" width="8.83203125" style="155"/>
    <col min="14591" max="14591" width="3.5" style="155" customWidth="1"/>
    <col min="14592" max="14592" width="53.33203125" style="155" customWidth="1"/>
    <col min="14593" max="14593" width="20" style="155" customWidth="1"/>
    <col min="14594" max="14594" width="16.1640625" style="155" customWidth="1"/>
    <col min="14595" max="14597" width="12.5" style="155" bestFit="1" customWidth="1"/>
    <col min="14598" max="14606" width="14.33203125" style="155" bestFit="1" customWidth="1"/>
    <col min="14607" max="14607" width="15.33203125" style="155" bestFit="1" customWidth="1"/>
    <col min="14608" max="14608" width="13.1640625" style="155" customWidth="1"/>
    <col min="14609" max="14609" width="20" style="155" customWidth="1"/>
    <col min="14610" max="14610" width="16.1640625" style="155" customWidth="1"/>
    <col min="14611" max="14624" width="13.1640625" style="155" customWidth="1"/>
    <col min="14625" max="14625" width="20" style="155" customWidth="1"/>
    <col min="14626" max="14626" width="16.1640625" style="155" customWidth="1"/>
    <col min="14627" max="14638" width="13.1640625" style="155" customWidth="1"/>
    <col min="14639" max="14639" width="12.5" style="155" customWidth="1"/>
    <col min="14640" max="14644" width="13.1640625" style="155" customWidth="1"/>
    <col min="14645" max="14645" width="8.83203125" style="155"/>
    <col min="14646" max="14646" width="5" style="155" bestFit="1" customWidth="1"/>
    <col min="14647" max="14846" width="8.83203125" style="155"/>
    <col min="14847" max="14847" width="3.5" style="155" customWidth="1"/>
    <col min="14848" max="14848" width="53.33203125" style="155" customWidth="1"/>
    <col min="14849" max="14849" width="20" style="155" customWidth="1"/>
    <col min="14850" max="14850" width="16.1640625" style="155" customWidth="1"/>
    <col min="14851" max="14853" width="12.5" style="155" bestFit="1" customWidth="1"/>
    <col min="14854" max="14862" width="14.33203125" style="155" bestFit="1" customWidth="1"/>
    <col min="14863" max="14863" width="15.33203125" style="155" bestFit="1" customWidth="1"/>
    <col min="14864" max="14864" width="13.1640625" style="155" customWidth="1"/>
    <col min="14865" max="14865" width="20" style="155" customWidth="1"/>
    <col min="14866" max="14866" width="16.1640625" style="155" customWidth="1"/>
    <col min="14867" max="14880" width="13.1640625" style="155" customWidth="1"/>
    <col min="14881" max="14881" width="20" style="155" customWidth="1"/>
    <col min="14882" max="14882" width="16.1640625" style="155" customWidth="1"/>
    <col min="14883" max="14894" width="13.1640625" style="155" customWidth="1"/>
    <col min="14895" max="14895" width="12.5" style="155" customWidth="1"/>
    <col min="14896" max="14900" width="13.1640625" style="155" customWidth="1"/>
    <col min="14901" max="14901" width="8.83203125" style="155"/>
    <col min="14902" max="14902" width="5" style="155" bestFit="1" customWidth="1"/>
    <col min="14903" max="15102" width="8.83203125" style="155"/>
    <col min="15103" max="15103" width="3.5" style="155" customWidth="1"/>
    <col min="15104" max="15104" width="53.33203125" style="155" customWidth="1"/>
    <col min="15105" max="15105" width="20" style="155" customWidth="1"/>
    <col min="15106" max="15106" width="16.1640625" style="155" customWidth="1"/>
    <col min="15107" max="15109" width="12.5" style="155" bestFit="1" customWidth="1"/>
    <col min="15110" max="15118" width="14.33203125" style="155" bestFit="1" customWidth="1"/>
    <col min="15119" max="15119" width="15.33203125" style="155" bestFit="1" customWidth="1"/>
    <col min="15120" max="15120" width="13.1640625" style="155" customWidth="1"/>
    <col min="15121" max="15121" width="20" style="155" customWidth="1"/>
    <col min="15122" max="15122" width="16.1640625" style="155" customWidth="1"/>
    <col min="15123" max="15136" width="13.1640625" style="155" customWidth="1"/>
    <col min="15137" max="15137" width="20" style="155" customWidth="1"/>
    <col min="15138" max="15138" width="16.1640625" style="155" customWidth="1"/>
    <col min="15139" max="15150" width="13.1640625" style="155" customWidth="1"/>
    <col min="15151" max="15151" width="12.5" style="155" customWidth="1"/>
    <col min="15152" max="15156" width="13.1640625" style="155" customWidth="1"/>
    <col min="15157" max="15157" width="8.83203125" style="155"/>
    <col min="15158" max="15158" width="5" style="155" bestFit="1" customWidth="1"/>
    <col min="15159" max="15358" width="8.83203125" style="155"/>
    <col min="15359" max="15359" width="3.5" style="155" customWidth="1"/>
    <col min="15360" max="15360" width="53.33203125" style="155" customWidth="1"/>
    <col min="15361" max="15361" width="20" style="155" customWidth="1"/>
    <col min="15362" max="15362" width="16.1640625" style="155" customWidth="1"/>
    <col min="15363" max="15365" width="12.5" style="155" bestFit="1" customWidth="1"/>
    <col min="15366" max="15374" width="14.33203125" style="155" bestFit="1" customWidth="1"/>
    <col min="15375" max="15375" width="15.33203125" style="155" bestFit="1" customWidth="1"/>
    <col min="15376" max="15376" width="13.1640625" style="155" customWidth="1"/>
    <col min="15377" max="15377" width="20" style="155" customWidth="1"/>
    <col min="15378" max="15378" width="16.1640625" style="155" customWidth="1"/>
    <col min="15379" max="15392" width="13.1640625" style="155" customWidth="1"/>
    <col min="15393" max="15393" width="20" style="155" customWidth="1"/>
    <col min="15394" max="15394" width="16.1640625" style="155" customWidth="1"/>
    <col min="15395" max="15406" width="13.1640625" style="155" customWidth="1"/>
    <col min="15407" max="15407" width="12.5" style="155" customWidth="1"/>
    <col min="15408" max="15412" width="13.1640625" style="155" customWidth="1"/>
    <col min="15413" max="15413" width="8.83203125" style="155"/>
    <col min="15414" max="15414" width="5" style="155" bestFit="1" customWidth="1"/>
    <col min="15415" max="15614" width="8.83203125" style="155"/>
    <col min="15615" max="15615" width="3.5" style="155" customWidth="1"/>
    <col min="15616" max="15616" width="53.33203125" style="155" customWidth="1"/>
    <col min="15617" max="15617" width="20" style="155" customWidth="1"/>
    <col min="15618" max="15618" width="16.1640625" style="155" customWidth="1"/>
    <col min="15619" max="15621" width="12.5" style="155" bestFit="1" customWidth="1"/>
    <col min="15622" max="15630" width="14.33203125" style="155" bestFit="1" customWidth="1"/>
    <col min="15631" max="15631" width="15.33203125" style="155" bestFit="1" customWidth="1"/>
    <col min="15632" max="15632" width="13.1640625" style="155" customWidth="1"/>
    <col min="15633" max="15633" width="20" style="155" customWidth="1"/>
    <col min="15634" max="15634" width="16.1640625" style="155" customWidth="1"/>
    <col min="15635" max="15648" width="13.1640625" style="155" customWidth="1"/>
    <col min="15649" max="15649" width="20" style="155" customWidth="1"/>
    <col min="15650" max="15650" width="16.1640625" style="155" customWidth="1"/>
    <col min="15651" max="15662" width="13.1640625" style="155" customWidth="1"/>
    <col min="15663" max="15663" width="12.5" style="155" customWidth="1"/>
    <col min="15664" max="15668" width="13.1640625" style="155" customWidth="1"/>
    <col min="15669" max="15669" width="8.83203125" style="155"/>
    <col min="15670" max="15670" width="5" style="155" bestFit="1" customWidth="1"/>
    <col min="15671" max="15870" width="8.83203125" style="155"/>
    <col min="15871" max="15871" width="3.5" style="155" customWidth="1"/>
    <col min="15872" max="15872" width="53.33203125" style="155" customWidth="1"/>
    <col min="15873" max="15873" width="20" style="155" customWidth="1"/>
    <col min="15874" max="15874" width="16.1640625" style="155" customWidth="1"/>
    <col min="15875" max="15877" width="12.5" style="155" bestFit="1" customWidth="1"/>
    <col min="15878" max="15886" width="14.33203125" style="155" bestFit="1" customWidth="1"/>
    <col min="15887" max="15887" width="15.33203125" style="155" bestFit="1" customWidth="1"/>
    <col min="15888" max="15888" width="13.1640625" style="155" customWidth="1"/>
    <col min="15889" max="15889" width="20" style="155" customWidth="1"/>
    <col min="15890" max="15890" width="16.1640625" style="155" customWidth="1"/>
    <col min="15891" max="15904" width="13.1640625" style="155" customWidth="1"/>
    <col min="15905" max="15905" width="20" style="155" customWidth="1"/>
    <col min="15906" max="15906" width="16.1640625" style="155" customWidth="1"/>
    <col min="15907" max="15918" width="13.1640625" style="155" customWidth="1"/>
    <col min="15919" max="15919" width="12.5" style="155" customWidth="1"/>
    <col min="15920" max="15924" width="13.1640625" style="155" customWidth="1"/>
    <col min="15925" max="15925" width="8.83203125" style="155"/>
    <col min="15926" max="15926" width="5" style="155" bestFit="1" customWidth="1"/>
    <col min="15927" max="16126" width="8.83203125" style="155"/>
    <col min="16127" max="16127" width="3.5" style="155" customWidth="1"/>
    <col min="16128" max="16128" width="53.33203125" style="155" customWidth="1"/>
    <col min="16129" max="16129" width="20" style="155" customWidth="1"/>
    <col min="16130" max="16130" width="16.1640625" style="155" customWidth="1"/>
    <col min="16131" max="16133" width="12.5" style="155" bestFit="1" customWidth="1"/>
    <col min="16134" max="16142" width="14.33203125" style="155" bestFit="1" customWidth="1"/>
    <col min="16143" max="16143" width="15.33203125" style="155" bestFit="1" customWidth="1"/>
    <col min="16144" max="16144" width="13.1640625" style="155" customWidth="1"/>
    <col min="16145" max="16145" width="20" style="155" customWidth="1"/>
    <col min="16146" max="16146" width="16.1640625" style="155" customWidth="1"/>
    <col min="16147" max="16160" width="13.1640625" style="155" customWidth="1"/>
    <col min="16161" max="16161" width="20" style="155" customWidth="1"/>
    <col min="16162" max="16162" width="16.1640625" style="155" customWidth="1"/>
    <col min="16163" max="16174" width="13.1640625" style="155" customWidth="1"/>
    <col min="16175" max="16175" width="12.5" style="155" customWidth="1"/>
    <col min="16176" max="16180" width="13.1640625" style="155" customWidth="1"/>
    <col min="16181" max="16181" width="8.83203125" style="155"/>
    <col min="16182" max="16182" width="5" style="155" bestFit="1" customWidth="1"/>
    <col min="16183" max="16384" width="8.83203125" style="155"/>
  </cols>
  <sheetData>
    <row r="1" spans="1:86">
      <c r="A1" s="151"/>
      <c r="B1" s="152"/>
      <c r="C1" s="153"/>
      <c r="D1" s="153"/>
      <c r="E1" s="153"/>
      <c r="F1" s="153"/>
      <c r="G1" s="153"/>
      <c r="H1" s="398"/>
      <c r="I1" s="399"/>
      <c r="J1" s="399"/>
      <c r="K1" s="399"/>
      <c r="L1" s="399"/>
      <c r="M1" s="399"/>
      <c r="N1" s="399"/>
      <c r="O1" s="399"/>
      <c r="P1" s="399"/>
      <c r="Q1" s="399"/>
      <c r="R1" s="399"/>
      <c r="S1" s="399"/>
      <c r="T1" s="399"/>
      <c r="U1" s="399"/>
      <c r="V1" s="399"/>
      <c r="W1" s="399"/>
      <c r="X1" s="399"/>
      <c r="Y1" s="399"/>
      <c r="Z1" s="399"/>
      <c r="AA1" s="399"/>
      <c r="AB1" s="399"/>
      <c r="AC1" s="399"/>
      <c r="AD1" s="399"/>
      <c r="AE1" s="399"/>
      <c r="AF1" s="399"/>
      <c r="AG1" s="399"/>
      <c r="AH1" s="399"/>
      <c r="AI1" s="399"/>
      <c r="AJ1" s="399"/>
      <c r="AK1" s="399"/>
      <c r="AL1" s="399"/>
      <c r="AM1" s="399"/>
      <c r="AN1" s="399"/>
      <c r="AO1" s="399"/>
      <c r="AP1" s="399"/>
      <c r="AQ1" s="399"/>
      <c r="AR1" s="399"/>
      <c r="AS1" s="399"/>
      <c r="AT1" s="399"/>
      <c r="AU1" s="157"/>
      <c r="AV1" s="321"/>
      <c r="AW1" s="321"/>
      <c r="AX1" s="321"/>
      <c r="AY1" s="322"/>
      <c r="BA1" s="322"/>
      <c r="BB1" s="322"/>
      <c r="BC1" s="154"/>
      <c r="BD1" s="154"/>
      <c r="BE1" s="154"/>
      <c r="BF1" s="154"/>
      <c r="BG1" s="154"/>
      <c r="BH1" s="154"/>
      <c r="BI1" s="154"/>
      <c r="BJ1" s="154"/>
      <c r="BK1" s="154"/>
      <c r="BL1" s="154"/>
      <c r="BM1" s="154"/>
      <c r="BN1" s="154"/>
      <c r="BO1" s="154"/>
      <c r="BP1" s="154"/>
      <c r="BQ1" s="154"/>
      <c r="BR1" s="154"/>
      <c r="BS1" s="154"/>
      <c r="BT1" s="154"/>
      <c r="BU1" s="154"/>
      <c r="BV1" s="154"/>
      <c r="BW1" s="154"/>
      <c r="BX1" s="154"/>
      <c r="BY1" s="154"/>
      <c r="BZ1" s="154"/>
      <c r="CA1" s="154"/>
      <c r="CB1" s="154"/>
      <c r="CC1" s="154"/>
      <c r="CD1" s="154"/>
      <c r="CE1" s="154"/>
      <c r="CF1" s="154"/>
      <c r="CG1" s="154"/>
      <c r="CH1" s="154"/>
    </row>
    <row r="2" spans="1:86" ht="17">
      <c r="A2" s="159" t="s">
        <v>79</v>
      </c>
      <c r="B2" s="160" t="s">
        <v>16</v>
      </c>
      <c r="C2" s="161" t="s">
        <v>21</v>
      </c>
      <c r="D2" s="161" t="s">
        <v>22</v>
      </c>
      <c r="E2" s="161" t="s">
        <v>23</v>
      </c>
      <c r="F2" s="161" t="s">
        <v>24</v>
      </c>
      <c r="G2" s="161" t="s">
        <v>25</v>
      </c>
      <c r="H2" s="161" t="s">
        <v>26</v>
      </c>
      <c r="I2" s="161" t="s">
        <v>27</v>
      </c>
      <c r="J2" s="161" t="s">
        <v>28</v>
      </c>
      <c r="K2" s="161" t="s">
        <v>29</v>
      </c>
      <c r="L2" s="161" t="s">
        <v>30</v>
      </c>
      <c r="M2" s="161" t="s">
        <v>31</v>
      </c>
      <c r="N2" s="161" t="s">
        <v>32</v>
      </c>
      <c r="O2" s="162" t="s">
        <v>1</v>
      </c>
      <c r="P2" s="157"/>
      <c r="Q2" s="163" t="str">
        <f>B2</f>
        <v>Category mix</v>
      </c>
      <c r="R2" s="161" t="s">
        <v>21</v>
      </c>
      <c r="S2" s="161" t="s">
        <v>22</v>
      </c>
      <c r="T2" s="161" t="s">
        <v>23</v>
      </c>
      <c r="U2" s="161" t="s">
        <v>24</v>
      </c>
      <c r="V2" s="161" t="s">
        <v>25</v>
      </c>
      <c r="W2" s="161" t="s">
        <v>26</v>
      </c>
      <c r="X2" s="161" t="s">
        <v>27</v>
      </c>
      <c r="Y2" s="161" t="s">
        <v>28</v>
      </c>
      <c r="Z2" s="161" t="s">
        <v>29</v>
      </c>
      <c r="AA2" s="161" t="s">
        <v>30</v>
      </c>
      <c r="AB2" s="161" t="s">
        <v>31</v>
      </c>
      <c r="AC2" s="161" t="s">
        <v>32</v>
      </c>
      <c r="AD2" s="164" t="s">
        <v>2</v>
      </c>
      <c r="AE2" s="157"/>
      <c r="AF2" s="163" t="str">
        <f>Q2</f>
        <v>Category mix</v>
      </c>
      <c r="AG2" s="161" t="s">
        <v>21</v>
      </c>
      <c r="AH2" s="161" t="s">
        <v>22</v>
      </c>
      <c r="AI2" s="161" t="s">
        <v>23</v>
      </c>
      <c r="AJ2" s="161" t="s">
        <v>24</v>
      </c>
      <c r="AK2" s="161" t="s">
        <v>25</v>
      </c>
      <c r="AL2" s="161" t="s">
        <v>26</v>
      </c>
      <c r="AM2" s="161" t="s">
        <v>27</v>
      </c>
      <c r="AN2" s="161" t="s">
        <v>28</v>
      </c>
      <c r="AO2" s="161" t="s">
        <v>29</v>
      </c>
      <c r="AP2" s="161" t="s">
        <v>30</v>
      </c>
      <c r="AQ2" s="161" t="s">
        <v>31</v>
      </c>
      <c r="AR2" s="161" t="s">
        <v>32</v>
      </c>
      <c r="AS2" s="164" t="s">
        <v>3</v>
      </c>
      <c r="AT2" s="157"/>
      <c r="AU2" s="323"/>
      <c r="AV2" s="321"/>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row>
    <row r="3" spans="1:86">
      <c r="A3" s="337" t="s">
        <v>168</v>
      </c>
      <c r="C3" s="165"/>
      <c r="D3" s="165"/>
      <c r="E3" s="165"/>
      <c r="F3" s="165"/>
      <c r="G3" s="165"/>
      <c r="H3" s="165"/>
      <c r="I3" s="165"/>
      <c r="J3" s="165"/>
      <c r="K3" s="165"/>
      <c r="L3" s="165"/>
      <c r="M3" s="165"/>
      <c r="N3" s="165"/>
      <c r="O3" s="166"/>
      <c r="P3" s="157"/>
      <c r="Q3" s="167"/>
      <c r="R3" s="168"/>
      <c r="S3" s="168"/>
      <c r="T3" s="168"/>
      <c r="U3" s="168"/>
      <c r="V3" s="168"/>
      <c r="W3" s="168"/>
      <c r="X3" s="168"/>
      <c r="Y3" s="168"/>
      <c r="Z3" s="168"/>
      <c r="AA3" s="168"/>
      <c r="AB3" s="168"/>
      <c r="AC3" s="168"/>
      <c r="AD3" s="169"/>
      <c r="AE3" s="157"/>
      <c r="AF3" s="167"/>
      <c r="AG3" s="168"/>
      <c r="AH3" s="168"/>
      <c r="AI3" s="168"/>
      <c r="AJ3" s="168"/>
      <c r="AK3" s="168"/>
      <c r="AL3" s="168"/>
      <c r="AM3" s="168"/>
      <c r="AN3" s="168"/>
      <c r="AO3" s="168"/>
      <c r="AP3" s="168"/>
      <c r="AQ3" s="168"/>
      <c r="AR3" s="168"/>
      <c r="AS3" s="169"/>
      <c r="AT3" s="157"/>
      <c r="AU3" s="324"/>
      <c r="AV3" s="321"/>
      <c r="BC3" s="154"/>
      <c r="BD3" s="154"/>
      <c r="BE3" s="154"/>
      <c r="BF3" s="154"/>
      <c r="BG3" s="154"/>
      <c r="BH3" s="154"/>
      <c r="BI3" s="154"/>
      <c r="BJ3" s="154"/>
      <c r="BK3" s="154"/>
      <c r="BL3" s="154"/>
      <c r="BM3" s="154"/>
      <c r="BN3" s="154"/>
      <c r="BO3" s="154"/>
      <c r="BP3" s="154"/>
      <c r="BQ3" s="154"/>
      <c r="BR3" s="154"/>
      <c r="BS3" s="154"/>
      <c r="BT3" s="154"/>
      <c r="BU3" s="154"/>
      <c r="BV3" s="154"/>
      <c r="BW3" s="154"/>
      <c r="BX3" s="154"/>
      <c r="BY3" s="154"/>
      <c r="BZ3" s="154"/>
      <c r="CA3" s="154"/>
      <c r="CB3" s="154"/>
      <c r="CC3" s="154"/>
      <c r="CD3" s="154"/>
      <c r="CE3" s="154"/>
      <c r="CF3" s="154"/>
      <c r="CG3" s="154"/>
      <c r="CH3" s="154"/>
    </row>
    <row r="4" spans="1:86" s="170" customFormat="1">
      <c r="A4" s="171" t="s">
        <v>128</v>
      </c>
      <c r="B4" s="336">
        <v>0.7</v>
      </c>
      <c r="C4" s="172">
        <f>C54*$B$4</f>
        <v>84</v>
      </c>
      <c r="D4" s="172">
        <f>D54*B4</f>
        <v>117.6</v>
      </c>
      <c r="E4" s="172">
        <f>E54*B4</f>
        <v>151.19999999999999</v>
      </c>
      <c r="F4" s="172">
        <f>F54*B4</f>
        <v>184.79999999999998</v>
      </c>
      <c r="G4" s="172">
        <f>G54*B4</f>
        <v>218.39999999999998</v>
      </c>
      <c r="H4" s="172">
        <f>H54*B4</f>
        <v>251.99999999999997</v>
      </c>
      <c r="I4" s="172">
        <f>I54*B4</f>
        <v>285.59999999999997</v>
      </c>
      <c r="J4" s="172">
        <f>J54*B4</f>
        <v>319.2</v>
      </c>
      <c r="K4" s="172">
        <f>K54*B4</f>
        <v>352.79999999999995</v>
      </c>
      <c r="L4" s="172">
        <f>L54*B4</f>
        <v>386.4</v>
      </c>
      <c r="M4" s="172">
        <f>M54*B4</f>
        <v>420</v>
      </c>
      <c r="N4" s="172">
        <f>N54*B4</f>
        <v>453.59999999999997</v>
      </c>
      <c r="O4" s="173">
        <f t="shared" ref="O4:O12" si="0">SUM(C4:N4)</f>
        <v>3225.6</v>
      </c>
      <c r="P4" s="157"/>
      <c r="Q4" s="174">
        <f t="shared" ref="Q4:Q12" si="1">B4</f>
        <v>0.7</v>
      </c>
      <c r="R4" s="172">
        <f>R54*Q4</f>
        <v>487.2</v>
      </c>
      <c r="S4" s="172">
        <f>S54*Q4</f>
        <v>520.79999999999995</v>
      </c>
      <c r="T4" s="172">
        <f>T54*Q4</f>
        <v>554.4</v>
      </c>
      <c r="U4" s="172">
        <f>U54*Q4</f>
        <v>588</v>
      </c>
      <c r="V4" s="172">
        <f>V54*Q4</f>
        <v>621.59999999999991</v>
      </c>
      <c r="W4" s="172">
        <f>W54*Q4</f>
        <v>655.19999999999993</v>
      </c>
      <c r="X4" s="172">
        <f>X54*Q4</f>
        <v>688.8</v>
      </c>
      <c r="Y4" s="172">
        <f>Y54*Q4</f>
        <v>722.4</v>
      </c>
      <c r="Z4" s="172">
        <f>Z54*Q4</f>
        <v>756</v>
      </c>
      <c r="AA4" s="172">
        <f>AA54*Q4</f>
        <v>789.59999999999991</v>
      </c>
      <c r="AB4" s="172">
        <f>AB54*Q4</f>
        <v>823.19999999999993</v>
      </c>
      <c r="AC4" s="172">
        <f>AC54*Q4</f>
        <v>856.8</v>
      </c>
      <c r="AD4" s="175">
        <f t="shared" ref="AD4:AD12" si="2">SUM(R4:AC4)</f>
        <v>8064</v>
      </c>
      <c r="AE4" s="157"/>
      <c r="AF4" s="174">
        <f t="shared" ref="AF4:AF12" si="3">Q4</f>
        <v>0.7</v>
      </c>
      <c r="AG4" s="172">
        <f>AG54*AF4</f>
        <v>890.4</v>
      </c>
      <c r="AH4" s="172">
        <f>AH54*AF4</f>
        <v>923.99999999999989</v>
      </c>
      <c r="AI4" s="172">
        <f>AI54*AF4</f>
        <v>957.59999999999991</v>
      </c>
      <c r="AJ4" s="172">
        <f>AJ54*AF4</f>
        <v>991.19999999999993</v>
      </c>
      <c r="AK4" s="172">
        <f>AK54*AF4</f>
        <v>1024.8</v>
      </c>
      <c r="AL4" s="172">
        <f>AL54*AF4</f>
        <v>1058.3999999999999</v>
      </c>
      <c r="AM4" s="172">
        <f>AM54*AF4</f>
        <v>1092</v>
      </c>
      <c r="AN4" s="172">
        <f>AN54*AF4</f>
        <v>1125.5999999999999</v>
      </c>
      <c r="AO4" s="172">
        <f>AO54*AF4</f>
        <v>1159.1999999999998</v>
      </c>
      <c r="AP4" s="172">
        <f>AP54*AF4</f>
        <v>1192.8</v>
      </c>
      <c r="AQ4" s="172">
        <f>AQ54*AF4</f>
        <v>1226.3999999999999</v>
      </c>
      <c r="AR4" s="172">
        <f>AR54*AF4</f>
        <v>1260</v>
      </c>
      <c r="AS4" s="175">
        <f>SUM(AG4:AR4)</f>
        <v>12902.4</v>
      </c>
      <c r="AT4" s="157"/>
      <c r="AU4" s="325"/>
      <c r="AV4" s="321"/>
      <c r="AW4" s="150"/>
      <c r="AX4" s="150"/>
      <c r="AY4" s="150"/>
      <c r="AZ4" s="150"/>
      <c r="BA4" s="150"/>
      <c r="BB4" s="150"/>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row>
    <row r="5" spans="1:86" s="170" customFormat="1">
      <c r="A5" s="171" t="s">
        <v>129</v>
      </c>
      <c r="B5" s="336">
        <v>0.7</v>
      </c>
      <c r="C5" s="172">
        <f>C55*B5</f>
        <v>210</v>
      </c>
      <c r="D5" s="172">
        <f>D55*B5</f>
        <v>294</v>
      </c>
      <c r="E5" s="172">
        <f>E55*B5</f>
        <v>378</v>
      </c>
      <c r="F5" s="172">
        <f>F55*B5</f>
        <v>461.99999999999994</v>
      </c>
      <c r="G5" s="172">
        <f>G55*B5</f>
        <v>546</v>
      </c>
      <c r="H5" s="172">
        <f>H55*B5</f>
        <v>630</v>
      </c>
      <c r="I5" s="172">
        <f>I55*B5</f>
        <v>714</v>
      </c>
      <c r="J5" s="172">
        <f>J55*B5</f>
        <v>798</v>
      </c>
      <c r="K5" s="172">
        <f>K55*B5</f>
        <v>882</v>
      </c>
      <c r="L5" s="172">
        <f>L55*B5</f>
        <v>965.99999999999989</v>
      </c>
      <c r="M5" s="172">
        <f>M55*B5</f>
        <v>1050</v>
      </c>
      <c r="N5" s="172">
        <f>N55*B5</f>
        <v>1134</v>
      </c>
      <c r="O5" s="173">
        <f t="shared" si="0"/>
        <v>8064</v>
      </c>
      <c r="P5" s="157"/>
      <c r="Q5" s="174">
        <f t="shared" si="1"/>
        <v>0.7</v>
      </c>
      <c r="R5" s="172">
        <f>R55*Q5</f>
        <v>1218</v>
      </c>
      <c r="S5" s="172">
        <f>S55*Q5</f>
        <v>1302</v>
      </c>
      <c r="T5" s="172">
        <f>T55*Q5</f>
        <v>1386</v>
      </c>
      <c r="U5" s="172">
        <f>U55*Q5</f>
        <v>1470</v>
      </c>
      <c r="V5" s="172">
        <f>V55*Q5</f>
        <v>1554</v>
      </c>
      <c r="W5" s="172">
        <f>W55*Q5</f>
        <v>1638</v>
      </c>
      <c r="X5" s="172">
        <f>X55*Q5</f>
        <v>1722</v>
      </c>
      <c r="Y5" s="172">
        <f>Y55*Q5</f>
        <v>1805.9999999999998</v>
      </c>
      <c r="Z5" s="172">
        <f>Z55*Q5</f>
        <v>1889.9999999999998</v>
      </c>
      <c r="AA5" s="172">
        <f>AA55*Q5</f>
        <v>1973.9999999999998</v>
      </c>
      <c r="AB5" s="172">
        <f>AB55*Q5</f>
        <v>2058</v>
      </c>
      <c r="AC5" s="172">
        <f>AC55*Q5</f>
        <v>2142</v>
      </c>
      <c r="AD5" s="175">
        <f t="shared" si="2"/>
        <v>20160</v>
      </c>
      <c r="AE5" s="157"/>
      <c r="AF5" s="174">
        <f t="shared" si="3"/>
        <v>0.7</v>
      </c>
      <c r="AG5" s="172">
        <f>AG55*AF5</f>
        <v>2226</v>
      </c>
      <c r="AH5" s="172">
        <f>AH55*AF5</f>
        <v>2310</v>
      </c>
      <c r="AI5" s="172">
        <f>AI55*AF5</f>
        <v>2394</v>
      </c>
      <c r="AJ5" s="172">
        <f>AJ55*AF5</f>
        <v>2478</v>
      </c>
      <c r="AK5" s="172">
        <f>AK55*AF5</f>
        <v>2562</v>
      </c>
      <c r="AL5" s="172">
        <f>AL55*AF5</f>
        <v>2646</v>
      </c>
      <c r="AM5" s="172">
        <f>AM55*AF5</f>
        <v>2730</v>
      </c>
      <c r="AN5" s="172">
        <f>AN55*AF5</f>
        <v>2814</v>
      </c>
      <c r="AO5" s="172">
        <f>AO55*AF5</f>
        <v>2898</v>
      </c>
      <c r="AP5" s="172">
        <f>AP55*AF5</f>
        <v>2982</v>
      </c>
      <c r="AQ5" s="172">
        <f>AQ55*AF5</f>
        <v>3066</v>
      </c>
      <c r="AR5" s="172">
        <f>AR55*AF5</f>
        <v>3150</v>
      </c>
      <c r="AS5" s="175">
        <f>SUM(AG5:AR5)</f>
        <v>32256</v>
      </c>
      <c r="AT5" s="157"/>
      <c r="AU5" s="325"/>
      <c r="AV5" s="321"/>
      <c r="AW5" s="150"/>
      <c r="AX5" s="150"/>
      <c r="AY5" s="150"/>
      <c r="AZ5" s="150"/>
      <c r="BA5" s="150"/>
      <c r="BB5" s="150"/>
      <c r="BC5" s="154"/>
      <c r="BD5" s="154"/>
      <c r="BE5" s="154"/>
      <c r="BF5" s="154"/>
      <c r="BG5" s="154"/>
      <c r="BH5" s="154"/>
      <c r="BI5" s="154"/>
      <c r="BJ5" s="154"/>
      <c r="BK5" s="154"/>
      <c r="BL5" s="154"/>
      <c r="BM5" s="154"/>
      <c r="BN5" s="154"/>
      <c r="BO5" s="154"/>
      <c r="BP5" s="154"/>
      <c r="BQ5" s="154"/>
      <c r="BR5" s="154"/>
      <c r="BS5" s="154"/>
      <c r="BT5" s="154"/>
      <c r="BU5" s="154"/>
      <c r="BV5" s="154"/>
      <c r="BW5" s="154"/>
      <c r="BX5" s="154"/>
      <c r="BY5" s="154"/>
      <c r="BZ5" s="154"/>
      <c r="CA5" s="154"/>
      <c r="CB5" s="154"/>
      <c r="CC5" s="154"/>
      <c r="CD5" s="154"/>
      <c r="CE5" s="154"/>
      <c r="CF5" s="154"/>
      <c r="CG5" s="154"/>
      <c r="CH5" s="154"/>
    </row>
    <row r="6" spans="1:86" s="170" customFormat="1">
      <c r="A6" s="171" t="s">
        <v>130</v>
      </c>
      <c r="B6" s="336">
        <v>0.7</v>
      </c>
      <c r="C6" s="172">
        <f>C56*B6</f>
        <v>125.99999999999999</v>
      </c>
      <c r="D6" s="172">
        <f>D56*B6</f>
        <v>176.39999999999998</v>
      </c>
      <c r="E6" s="172">
        <f>E56*B6</f>
        <v>226.79999999999998</v>
      </c>
      <c r="F6" s="172">
        <f>F56*B6</f>
        <v>277.2</v>
      </c>
      <c r="G6" s="172">
        <f>G56*B6</f>
        <v>327.59999999999997</v>
      </c>
      <c r="H6" s="172">
        <f>H56*B6</f>
        <v>378</v>
      </c>
      <c r="I6" s="172">
        <f>I56*B6</f>
        <v>428.4</v>
      </c>
      <c r="J6" s="172">
        <f>J56*B6</f>
        <v>478.79999999999995</v>
      </c>
      <c r="K6" s="172">
        <f>K56*B6</f>
        <v>529.19999999999993</v>
      </c>
      <c r="L6" s="172">
        <f>L56*B6</f>
        <v>579.59999999999991</v>
      </c>
      <c r="M6" s="172">
        <f>M56*B6</f>
        <v>630</v>
      </c>
      <c r="N6" s="172">
        <f>N56*B6</f>
        <v>680.4</v>
      </c>
      <c r="O6" s="173">
        <f t="shared" si="0"/>
        <v>4838.3999999999996</v>
      </c>
      <c r="P6" s="157"/>
      <c r="Q6" s="174">
        <f t="shared" si="1"/>
        <v>0.7</v>
      </c>
      <c r="R6" s="172">
        <f>R56*Q6</f>
        <v>730.8</v>
      </c>
      <c r="S6" s="172">
        <f>S56*Q6</f>
        <v>781.19999999999993</v>
      </c>
      <c r="T6" s="172">
        <f>T56*Q6</f>
        <v>831.59999999999991</v>
      </c>
      <c r="U6" s="172">
        <f>U56*Q6</f>
        <v>882</v>
      </c>
      <c r="V6" s="172">
        <f>V56*Q6</f>
        <v>932.4</v>
      </c>
      <c r="W6" s="172">
        <f>W56*Q6</f>
        <v>982.8</v>
      </c>
      <c r="X6" s="172">
        <f>X56*Q6</f>
        <v>1033.2</v>
      </c>
      <c r="Y6" s="172">
        <f>Y56*Q6</f>
        <v>1083.5999999999999</v>
      </c>
      <c r="Z6" s="172">
        <f>Z56*Q6</f>
        <v>1134</v>
      </c>
      <c r="AA6" s="172">
        <f>AA56*Q6</f>
        <v>1184.3999999999999</v>
      </c>
      <c r="AB6" s="172">
        <f>AB56*Q6</f>
        <v>1234.8</v>
      </c>
      <c r="AC6" s="172">
        <f>AC56*Q6</f>
        <v>1285.1999999999998</v>
      </c>
      <c r="AD6" s="175">
        <f t="shared" si="2"/>
        <v>12096</v>
      </c>
      <c r="AE6" s="157"/>
      <c r="AF6" s="174">
        <f t="shared" si="3"/>
        <v>0.7</v>
      </c>
      <c r="AG6" s="172">
        <f>AG56*AF6</f>
        <v>1335.6</v>
      </c>
      <c r="AH6" s="172">
        <f>AH56*AF6</f>
        <v>1386</v>
      </c>
      <c r="AI6" s="172">
        <f>AI56*AF6</f>
        <v>1436.3999999999999</v>
      </c>
      <c r="AJ6" s="172">
        <f>AJ56*AF6</f>
        <v>1486.8</v>
      </c>
      <c r="AK6" s="172">
        <f>AK56*AF6</f>
        <v>1537.1999999999998</v>
      </c>
      <c r="AL6" s="172">
        <f>AL56*AF6</f>
        <v>1587.6</v>
      </c>
      <c r="AM6" s="172">
        <f>AM56*AF6</f>
        <v>1638</v>
      </c>
      <c r="AN6" s="172">
        <f>AN56*AF6</f>
        <v>1688.3999999999999</v>
      </c>
      <c r="AO6" s="172">
        <f>AO56*AF6</f>
        <v>1738.8</v>
      </c>
      <c r="AP6" s="172">
        <f>AP56*AF6</f>
        <v>1789.1999999999998</v>
      </c>
      <c r="AQ6" s="172">
        <f>AQ56*AF6</f>
        <v>1839.6</v>
      </c>
      <c r="AR6" s="172">
        <f>AR56*AF6</f>
        <v>1889.9999999999998</v>
      </c>
      <c r="AS6" s="175">
        <f>SUM(AG6:AR6)</f>
        <v>19353.599999999999</v>
      </c>
      <c r="AT6" s="157"/>
      <c r="AU6" s="325"/>
      <c r="AV6" s="321"/>
      <c r="AW6" s="150"/>
      <c r="AX6" s="150"/>
      <c r="AY6" s="150"/>
      <c r="AZ6" s="150"/>
      <c r="BA6" s="150"/>
      <c r="BB6" s="150"/>
      <c r="BC6" s="154"/>
      <c r="BD6" s="154"/>
      <c r="BE6" s="154"/>
      <c r="BF6" s="154"/>
      <c r="BG6" s="154"/>
      <c r="BH6" s="154"/>
      <c r="BI6" s="154"/>
      <c r="BJ6" s="154"/>
      <c r="BK6" s="154"/>
      <c r="BL6" s="154"/>
      <c r="BM6" s="154"/>
      <c r="BN6" s="154"/>
      <c r="BO6" s="154"/>
      <c r="BP6" s="154"/>
      <c r="BQ6" s="154"/>
      <c r="BR6" s="154"/>
      <c r="BS6" s="154"/>
      <c r="BT6" s="154"/>
      <c r="BU6" s="154"/>
      <c r="BV6" s="154"/>
      <c r="BW6" s="154"/>
      <c r="BX6" s="154"/>
      <c r="BY6" s="154"/>
      <c r="BZ6" s="154"/>
      <c r="CA6" s="154"/>
      <c r="CB6" s="154"/>
      <c r="CC6" s="154"/>
      <c r="CD6" s="154"/>
      <c r="CE6" s="154"/>
      <c r="CF6" s="154"/>
      <c r="CG6" s="154"/>
      <c r="CH6" s="154"/>
    </row>
    <row r="7" spans="1:86" s="170" customFormat="1">
      <c r="A7" s="171" t="s">
        <v>131</v>
      </c>
      <c r="B7" s="336">
        <v>0.18</v>
      </c>
      <c r="C7" s="172">
        <f>C54*B7</f>
        <v>21.599999999999998</v>
      </c>
      <c r="D7" s="172">
        <f>D54*B7</f>
        <v>30.24</v>
      </c>
      <c r="E7" s="172">
        <f>E54*B7</f>
        <v>38.879999999999995</v>
      </c>
      <c r="F7" s="172">
        <f>F54*B7</f>
        <v>47.519999999999996</v>
      </c>
      <c r="G7" s="172">
        <f>G54*B7</f>
        <v>56.16</v>
      </c>
      <c r="H7" s="172">
        <f>H54*B7</f>
        <v>64.8</v>
      </c>
      <c r="I7" s="172">
        <f>I54*B7</f>
        <v>73.44</v>
      </c>
      <c r="J7" s="172">
        <f>J54*B7</f>
        <v>82.08</v>
      </c>
      <c r="K7" s="172">
        <f>K54*B7</f>
        <v>90.72</v>
      </c>
      <c r="L7" s="172">
        <f>L54*B7</f>
        <v>99.36</v>
      </c>
      <c r="M7" s="172">
        <f>M54*B7</f>
        <v>108</v>
      </c>
      <c r="N7" s="172">
        <f>N54*B7</f>
        <v>116.64</v>
      </c>
      <c r="O7" s="173">
        <f t="shared" si="0"/>
        <v>829.43999999999994</v>
      </c>
      <c r="P7" s="157"/>
      <c r="Q7" s="174">
        <f t="shared" si="1"/>
        <v>0.18</v>
      </c>
      <c r="R7" s="172">
        <f>R54*Q7</f>
        <v>125.28</v>
      </c>
      <c r="S7" s="172">
        <f>S54*Q7</f>
        <v>133.91999999999999</v>
      </c>
      <c r="T7" s="172">
        <f>T54*Q7</f>
        <v>142.56</v>
      </c>
      <c r="U7" s="172">
        <f>U54*Q7</f>
        <v>151.19999999999999</v>
      </c>
      <c r="V7" s="172">
        <f>V54*Q7</f>
        <v>159.84</v>
      </c>
      <c r="W7" s="172">
        <f>W54*Q7</f>
        <v>168.48</v>
      </c>
      <c r="X7" s="172">
        <f>X54*Q7</f>
        <v>177.12</v>
      </c>
      <c r="Y7" s="172">
        <f>Y54*Q7</f>
        <v>185.76</v>
      </c>
      <c r="Z7" s="172">
        <f>Z54*Q7</f>
        <v>194.4</v>
      </c>
      <c r="AA7" s="172">
        <f>AA54*Q7</f>
        <v>203.04</v>
      </c>
      <c r="AB7" s="172">
        <f>AB54*Q7</f>
        <v>211.67999999999998</v>
      </c>
      <c r="AC7" s="172">
        <f>AC54*Q7</f>
        <v>220.32</v>
      </c>
      <c r="AD7" s="175">
        <f t="shared" si="2"/>
        <v>2073.6000000000004</v>
      </c>
      <c r="AE7" s="157"/>
      <c r="AF7" s="174">
        <f t="shared" si="3"/>
        <v>0.18</v>
      </c>
      <c r="AG7" s="172">
        <f>AG54*AF7</f>
        <v>228.95999999999998</v>
      </c>
      <c r="AH7" s="172">
        <f>AH54*AF7</f>
        <v>237.6</v>
      </c>
      <c r="AI7" s="172">
        <f>AI54*AF7</f>
        <v>246.23999999999998</v>
      </c>
      <c r="AJ7" s="172">
        <f>AJ54*AF7</f>
        <v>254.88</v>
      </c>
      <c r="AK7" s="172">
        <f>AK54*AF7</f>
        <v>263.52</v>
      </c>
      <c r="AL7" s="172">
        <f>AL54*AF7</f>
        <v>272.15999999999997</v>
      </c>
      <c r="AM7" s="172">
        <f>AM54*AF7</f>
        <v>280.8</v>
      </c>
      <c r="AN7" s="172">
        <f>AN54*AF7</f>
        <v>289.44</v>
      </c>
      <c r="AO7" s="172">
        <f>AO54*AF7</f>
        <v>298.08</v>
      </c>
      <c r="AP7" s="172">
        <f>AP54*AF7</f>
        <v>306.71999999999997</v>
      </c>
      <c r="AQ7" s="172">
        <f>AQ54*AF7</f>
        <v>315.36</v>
      </c>
      <c r="AR7" s="172">
        <f>AR54*AF7</f>
        <v>324</v>
      </c>
      <c r="AS7" s="175">
        <f t="shared" ref="AS7:AS12" si="4">SUM(AG7:AR7)</f>
        <v>3317.7599999999993</v>
      </c>
      <c r="AT7" s="157"/>
      <c r="AU7" s="325"/>
      <c r="AV7" s="321"/>
      <c r="AW7" s="150"/>
      <c r="AX7" s="150"/>
      <c r="AY7" s="150"/>
      <c r="AZ7" s="150"/>
      <c r="BA7" s="150"/>
      <c r="BB7" s="150"/>
      <c r="BC7" s="154"/>
      <c r="BD7" s="154"/>
      <c r="BE7" s="154"/>
      <c r="BF7" s="154"/>
      <c r="BG7" s="154"/>
      <c r="BH7" s="154"/>
      <c r="BI7" s="154"/>
      <c r="BJ7" s="154"/>
      <c r="BK7" s="154"/>
      <c r="BL7" s="154"/>
      <c r="BM7" s="154"/>
      <c r="BN7" s="154"/>
      <c r="BO7" s="154"/>
      <c r="BP7" s="154"/>
      <c r="BQ7" s="154"/>
      <c r="BR7" s="154"/>
      <c r="BS7" s="154"/>
      <c r="BT7" s="154"/>
      <c r="BU7" s="154"/>
      <c r="BV7" s="154"/>
      <c r="BW7" s="154"/>
      <c r="BX7" s="154"/>
      <c r="BY7" s="154"/>
      <c r="BZ7" s="154"/>
      <c r="CA7" s="154"/>
      <c r="CB7" s="154"/>
      <c r="CC7" s="154"/>
      <c r="CD7" s="154"/>
      <c r="CE7" s="154"/>
      <c r="CF7" s="154"/>
      <c r="CG7" s="154"/>
      <c r="CH7" s="154"/>
    </row>
    <row r="8" spans="1:86" s="170" customFormat="1">
      <c r="A8" s="171" t="s">
        <v>132</v>
      </c>
      <c r="B8" s="336">
        <v>0.18</v>
      </c>
      <c r="C8" s="172">
        <f>C55*B8</f>
        <v>54</v>
      </c>
      <c r="D8" s="172">
        <f>D55*B8</f>
        <v>75.599999999999994</v>
      </c>
      <c r="E8" s="172">
        <f>E55*B8</f>
        <v>97.2</v>
      </c>
      <c r="F8" s="172">
        <f>F55*B8</f>
        <v>118.8</v>
      </c>
      <c r="G8" s="172">
        <f>G55*B8</f>
        <v>140.4</v>
      </c>
      <c r="H8" s="172">
        <f>H55*B8</f>
        <v>162</v>
      </c>
      <c r="I8" s="172">
        <f>I55*B8</f>
        <v>183.6</v>
      </c>
      <c r="J8" s="172">
        <f>J55*B8</f>
        <v>205.2</v>
      </c>
      <c r="K8" s="172">
        <f>K55*B8</f>
        <v>226.79999999999998</v>
      </c>
      <c r="L8" s="172">
        <f>L55*B8</f>
        <v>248.39999999999998</v>
      </c>
      <c r="M8" s="172">
        <f>M55*B8</f>
        <v>270</v>
      </c>
      <c r="N8" s="172">
        <f>N55*B8</f>
        <v>291.59999999999997</v>
      </c>
      <c r="O8" s="173">
        <f t="shared" si="0"/>
        <v>2073.6</v>
      </c>
      <c r="P8" s="157"/>
      <c r="Q8" s="174">
        <f t="shared" si="1"/>
        <v>0.18</v>
      </c>
      <c r="R8" s="172">
        <f>R55*Q8</f>
        <v>313.2</v>
      </c>
      <c r="S8" s="172">
        <f>S55*Q8</f>
        <v>334.8</v>
      </c>
      <c r="T8" s="172">
        <f>T55*Q8</f>
        <v>356.4</v>
      </c>
      <c r="U8" s="172">
        <f>U55*Q8</f>
        <v>378</v>
      </c>
      <c r="V8" s="172">
        <f>V55*Q8</f>
        <v>399.59999999999997</v>
      </c>
      <c r="W8" s="172">
        <f>W55*Q8</f>
        <v>421.2</v>
      </c>
      <c r="X8" s="172">
        <f>X55*Q8</f>
        <v>442.8</v>
      </c>
      <c r="Y8" s="172">
        <f>Y55*Q8</f>
        <v>464.4</v>
      </c>
      <c r="Z8" s="172">
        <f>Z55*Q8</f>
        <v>486</v>
      </c>
      <c r="AA8" s="172">
        <f>AA55*Q8</f>
        <v>507.59999999999997</v>
      </c>
      <c r="AB8" s="172">
        <f>AB55*Q8</f>
        <v>529.19999999999993</v>
      </c>
      <c r="AC8" s="172">
        <f>AC55*Q8</f>
        <v>550.79999999999995</v>
      </c>
      <c r="AD8" s="175">
        <f t="shared" si="2"/>
        <v>5184</v>
      </c>
      <c r="AE8" s="157"/>
      <c r="AF8" s="174">
        <f t="shared" si="3"/>
        <v>0.18</v>
      </c>
      <c r="AG8" s="172">
        <f>AG55*AF8</f>
        <v>572.4</v>
      </c>
      <c r="AH8" s="172">
        <f>AH55*AF8</f>
        <v>594</v>
      </c>
      <c r="AI8" s="172">
        <f>AI55*AF8</f>
        <v>615.6</v>
      </c>
      <c r="AJ8" s="172">
        <f>AJ55*AF8</f>
        <v>637.19999999999993</v>
      </c>
      <c r="AK8" s="172">
        <f>AK55*AF8</f>
        <v>658.8</v>
      </c>
      <c r="AL8" s="172">
        <f>AL55*AF8</f>
        <v>680.4</v>
      </c>
      <c r="AM8" s="172">
        <f>AM55*AF8</f>
        <v>702</v>
      </c>
      <c r="AN8" s="172">
        <f>AN55*AF8</f>
        <v>723.6</v>
      </c>
      <c r="AO8" s="172">
        <f>AO55*AF8</f>
        <v>745.19999999999993</v>
      </c>
      <c r="AP8" s="172">
        <f>AP55*AF8</f>
        <v>766.8</v>
      </c>
      <c r="AQ8" s="172">
        <f>AQ55*AF8</f>
        <v>788.4</v>
      </c>
      <c r="AR8" s="172">
        <f>AR55*AF8</f>
        <v>810</v>
      </c>
      <c r="AS8" s="175">
        <f t="shared" si="4"/>
        <v>8294.4</v>
      </c>
      <c r="AT8" s="157"/>
      <c r="AU8" s="325"/>
      <c r="AV8" s="321"/>
      <c r="AW8" s="150"/>
      <c r="AX8" s="150"/>
      <c r="AY8" s="150"/>
      <c r="AZ8" s="150"/>
      <c r="BA8" s="150"/>
      <c r="BB8" s="150"/>
      <c r="BC8" s="154"/>
      <c r="BD8" s="154"/>
      <c r="BE8" s="154"/>
      <c r="BF8" s="154"/>
      <c r="BG8" s="154"/>
      <c r="BH8" s="154"/>
      <c r="BI8" s="154"/>
      <c r="BJ8" s="154"/>
      <c r="BK8" s="154"/>
      <c r="BL8" s="154"/>
      <c r="BM8" s="154"/>
      <c r="BN8" s="154"/>
      <c r="BO8" s="154"/>
      <c r="BP8" s="154"/>
      <c r="BQ8" s="154"/>
      <c r="BR8" s="154"/>
      <c r="BS8" s="154"/>
      <c r="BT8" s="154"/>
      <c r="BU8" s="154"/>
      <c r="BV8" s="154"/>
      <c r="BW8" s="154"/>
      <c r="BX8" s="154"/>
      <c r="BY8" s="154"/>
      <c r="BZ8" s="154"/>
      <c r="CA8" s="154"/>
      <c r="CB8" s="154"/>
      <c r="CC8" s="154"/>
      <c r="CD8" s="154"/>
      <c r="CE8" s="154"/>
      <c r="CF8" s="154"/>
      <c r="CG8" s="154"/>
      <c r="CH8" s="154"/>
    </row>
    <row r="9" spans="1:86" s="170" customFormat="1">
      <c r="A9" s="171" t="s">
        <v>133</v>
      </c>
      <c r="B9" s="336">
        <v>0.18</v>
      </c>
      <c r="C9" s="172">
        <f>C56*B9</f>
        <v>32.4</v>
      </c>
      <c r="D9" s="172">
        <f>D56*B9</f>
        <v>45.36</v>
      </c>
      <c r="E9" s="172">
        <f>E56*B9</f>
        <v>58.32</v>
      </c>
      <c r="F9" s="172">
        <f>F56*B9</f>
        <v>71.28</v>
      </c>
      <c r="G9" s="172">
        <f>G56*B9</f>
        <v>84.24</v>
      </c>
      <c r="H9" s="172">
        <f>H56*B9</f>
        <v>97.2</v>
      </c>
      <c r="I9" s="172">
        <f>I56*B9</f>
        <v>110.16</v>
      </c>
      <c r="J9" s="172">
        <f>J56*B9</f>
        <v>123.11999999999999</v>
      </c>
      <c r="K9" s="172">
        <f>K56*B9</f>
        <v>136.07999999999998</v>
      </c>
      <c r="L9" s="172">
        <f>L56*B9</f>
        <v>149.04</v>
      </c>
      <c r="M9" s="172">
        <f>M56*B9</f>
        <v>162</v>
      </c>
      <c r="N9" s="172">
        <f>N56*B9</f>
        <v>174.95999999999998</v>
      </c>
      <c r="O9" s="173">
        <f t="shared" si="0"/>
        <v>1244.1599999999999</v>
      </c>
      <c r="P9" s="157"/>
      <c r="Q9" s="174">
        <f t="shared" si="1"/>
        <v>0.18</v>
      </c>
      <c r="R9" s="172">
        <f>R56*Q9</f>
        <v>187.92</v>
      </c>
      <c r="S9" s="172">
        <f>S56*Q9</f>
        <v>200.88</v>
      </c>
      <c r="T9" s="172">
        <f>T56*Q9</f>
        <v>213.84</v>
      </c>
      <c r="U9" s="172">
        <f>U56*Q9</f>
        <v>226.79999999999998</v>
      </c>
      <c r="V9" s="172">
        <f>V56*Q9</f>
        <v>239.76</v>
      </c>
      <c r="W9" s="172">
        <f>W56*Q9</f>
        <v>252.72</v>
      </c>
      <c r="X9" s="172">
        <f>X56*Q9</f>
        <v>265.68</v>
      </c>
      <c r="Y9" s="172">
        <f>Y56*Q9</f>
        <v>278.64</v>
      </c>
      <c r="Z9" s="172">
        <f>Z56*Q9</f>
        <v>291.59999999999997</v>
      </c>
      <c r="AA9" s="172">
        <f>AA56*Q9</f>
        <v>304.56</v>
      </c>
      <c r="AB9" s="172">
        <f>AB56*Q9</f>
        <v>317.52</v>
      </c>
      <c r="AC9" s="172">
        <f>AC56*Q9</f>
        <v>330.47999999999996</v>
      </c>
      <c r="AD9" s="175">
        <f t="shared" si="2"/>
        <v>3110.3999999999996</v>
      </c>
      <c r="AE9" s="157"/>
      <c r="AF9" s="174">
        <f t="shared" si="3"/>
        <v>0.18</v>
      </c>
      <c r="AG9" s="172">
        <f>AG56*AF9</f>
        <v>343.44</v>
      </c>
      <c r="AH9" s="172">
        <f>AH56*AF9</f>
        <v>356.4</v>
      </c>
      <c r="AI9" s="172">
        <f>AI56*AF9</f>
        <v>369.36</v>
      </c>
      <c r="AJ9" s="172">
        <f>AJ56*AF9</f>
        <v>382.32</v>
      </c>
      <c r="AK9" s="172">
        <f>AK56*AF9</f>
        <v>395.28</v>
      </c>
      <c r="AL9" s="172">
        <f>AL56*AF9</f>
        <v>408.24</v>
      </c>
      <c r="AM9" s="172">
        <f>AM56*AF9</f>
        <v>421.2</v>
      </c>
      <c r="AN9" s="172">
        <f>AN56*AF9</f>
        <v>434.15999999999997</v>
      </c>
      <c r="AO9" s="172">
        <f>AO56*AF9</f>
        <v>447.12</v>
      </c>
      <c r="AP9" s="172">
        <f>AP56*AF9</f>
        <v>460.08</v>
      </c>
      <c r="AQ9" s="172">
        <f>AQ56*AF9</f>
        <v>473.03999999999996</v>
      </c>
      <c r="AR9" s="172">
        <f>AR56*AF9</f>
        <v>486</v>
      </c>
      <c r="AS9" s="175">
        <f t="shared" si="4"/>
        <v>4976.6399999999994</v>
      </c>
      <c r="AT9" s="157"/>
      <c r="AU9" s="325"/>
      <c r="AV9" s="321"/>
      <c r="AW9" s="150"/>
      <c r="AX9" s="150"/>
      <c r="AY9" s="150"/>
      <c r="AZ9" s="150"/>
      <c r="BA9" s="150"/>
      <c r="BB9" s="150"/>
      <c r="BC9" s="154"/>
      <c r="BD9" s="154"/>
      <c r="BE9" s="154"/>
      <c r="BF9" s="154"/>
      <c r="BG9" s="154"/>
      <c r="BH9" s="154"/>
      <c r="BI9" s="154"/>
      <c r="BJ9" s="154"/>
      <c r="BK9" s="154"/>
      <c r="BL9" s="154"/>
      <c r="BM9" s="154"/>
      <c r="BN9" s="154"/>
      <c r="BO9" s="154"/>
      <c r="BP9" s="154"/>
      <c r="BQ9" s="154"/>
      <c r="BR9" s="154"/>
      <c r="BS9" s="154"/>
      <c r="BT9" s="154"/>
      <c r="BU9" s="154"/>
      <c r="BV9" s="154"/>
      <c r="BW9" s="154"/>
      <c r="BX9" s="154"/>
      <c r="BY9" s="154"/>
      <c r="BZ9" s="154"/>
      <c r="CA9" s="154"/>
      <c r="CB9" s="154"/>
      <c r="CC9" s="154"/>
      <c r="CD9" s="154"/>
      <c r="CE9" s="154"/>
      <c r="CF9" s="154"/>
      <c r="CG9" s="154"/>
      <c r="CH9" s="154"/>
    </row>
    <row r="10" spans="1:86" s="170" customFormat="1">
      <c r="A10" s="171" t="s">
        <v>134</v>
      </c>
      <c r="B10" s="336">
        <v>0.12</v>
      </c>
      <c r="C10" s="172">
        <f>C54*B10</f>
        <v>14.399999999999999</v>
      </c>
      <c r="D10" s="172">
        <f>D54*B10</f>
        <v>20.16</v>
      </c>
      <c r="E10" s="172">
        <f>E54*B10</f>
        <v>25.919999999999998</v>
      </c>
      <c r="F10" s="172">
        <f>F54*B10</f>
        <v>31.68</v>
      </c>
      <c r="G10" s="172">
        <f>G54*B10</f>
        <v>37.44</v>
      </c>
      <c r="H10" s="172">
        <f>H54*B10</f>
        <v>43.199999999999996</v>
      </c>
      <c r="I10" s="172">
        <f>I54*B10</f>
        <v>48.96</v>
      </c>
      <c r="J10" s="172">
        <f>J54*B10</f>
        <v>54.72</v>
      </c>
      <c r="K10" s="172">
        <f>K54*B10</f>
        <v>60.48</v>
      </c>
      <c r="L10" s="172">
        <f>L54*B10</f>
        <v>66.239999999999995</v>
      </c>
      <c r="M10" s="172">
        <f>M54*B10</f>
        <v>72</v>
      </c>
      <c r="N10" s="172">
        <f>N54*B10</f>
        <v>77.759999999999991</v>
      </c>
      <c r="O10" s="173">
        <f t="shared" si="0"/>
        <v>552.96</v>
      </c>
      <c r="P10" s="157"/>
      <c r="Q10" s="174">
        <f t="shared" si="1"/>
        <v>0.12</v>
      </c>
      <c r="R10" s="172">
        <f>R54*Q10</f>
        <v>83.52</v>
      </c>
      <c r="S10" s="172">
        <f>S54*Q10</f>
        <v>89.28</v>
      </c>
      <c r="T10" s="172">
        <f>T54*Q10</f>
        <v>95.039999999999992</v>
      </c>
      <c r="U10" s="172">
        <f>U54*Q10</f>
        <v>100.8</v>
      </c>
      <c r="V10" s="172">
        <f>V54*Q10</f>
        <v>106.56</v>
      </c>
      <c r="W10" s="172">
        <f>W54*Q10</f>
        <v>112.32</v>
      </c>
      <c r="X10" s="172">
        <f>X54*Q10</f>
        <v>118.08</v>
      </c>
      <c r="Y10" s="172">
        <f>Y54*Q10</f>
        <v>123.83999999999999</v>
      </c>
      <c r="Z10" s="172">
        <f>Z54*Q10</f>
        <v>129.6</v>
      </c>
      <c r="AA10" s="172">
        <f>AA54*Q10</f>
        <v>135.35999999999999</v>
      </c>
      <c r="AB10" s="172">
        <f>AB54*Q10</f>
        <v>141.12</v>
      </c>
      <c r="AC10" s="172">
        <f>AC54*Q10</f>
        <v>146.88</v>
      </c>
      <c r="AD10" s="175">
        <f t="shared" si="2"/>
        <v>1382.4</v>
      </c>
      <c r="AE10" s="157"/>
      <c r="AF10" s="174">
        <f t="shared" si="3"/>
        <v>0.12</v>
      </c>
      <c r="AG10" s="172">
        <f>AG54*AF10</f>
        <v>152.63999999999999</v>
      </c>
      <c r="AH10" s="172">
        <f>AH54*AF10</f>
        <v>158.4</v>
      </c>
      <c r="AI10" s="172">
        <f>AI54*AF10</f>
        <v>164.16</v>
      </c>
      <c r="AJ10" s="172">
        <f>AJ54*AF10</f>
        <v>169.92</v>
      </c>
      <c r="AK10" s="172">
        <f>AK54*AF10</f>
        <v>175.68</v>
      </c>
      <c r="AL10" s="172">
        <f>AL54*AF10</f>
        <v>181.44</v>
      </c>
      <c r="AM10" s="172">
        <f>AM54*AF10</f>
        <v>187.2</v>
      </c>
      <c r="AN10" s="172">
        <f>AN54*AF10</f>
        <v>192.95999999999998</v>
      </c>
      <c r="AO10" s="172">
        <f>AO54*AF10</f>
        <v>198.72</v>
      </c>
      <c r="AP10" s="172">
        <f>AP54*AF10</f>
        <v>204.48</v>
      </c>
      <c r="AQ10" s="172">
        <f>AQ54*AF10</f>
        <v>210.23999999999998</v>
      </c>
      <c r="AR10" s="172">
        <f>AR54*AF10</f>
        <v>216</v>
      </c>
      <c r="AS10" s="175">
        <f t="shared" si="4"/>
        <v>2211.84</v>
      </c>
      <c r="AT10" s="157"/>
      <c r="AU10" s="325"/>
      <c r="AV10" s="321"/>
      <c r="AW10" s="150"/>
      <c r="AX10" s="150"/>
      <c r="AY10" s="150"/>
      <c r="AZ10" s="150"/>
      <c r="BA10" s="150"/>
      <c r="BB10" s="150"/>
      <c r="BC10" s="154"/>
      <c r="BD10" s="154"/>
      <c r="BE10" s="154"/>
      <c r="BF10" s="154"/>
      <c r="BG10" s="154"/>
      <c r="BH10" s="154"/>
      <c r="BI10" s="154"/>
      <c r="BJ10" s="154"/>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row>
    <row r="11" spans="1:86" s="170" customFormat="1">
      <c r="A11" s="171" t="s">
        <v>135</v>
      </c>
      <c r="B11" s="336">
        <v>0.12</v>
      </c>
      <c r="C11" s="172">
        <f>C55*B11</f>
        <v>36</v>
      </c>
      <c r="D11" s="172">
        <f>D55*B11</f>
        <v>50.4</v>
      </c>
      <c r="E11" s="172">
        <f>E55*B11</f>
        <v>64.8</v>
      </c>
      <c r="F11" s="172">
        <f>F55*B11</f>
        <v>79.2</v>
      </c>
      <c r="G11" s="172">
        <f>G55*B11</f>
        <v>93.6</v>
      </c>
      <c r="H11" s="172">
        <f>H55*B11</f>
        <v>108</v>
      </c>
      <c r="I11" s="172">
        <f>I55*B11</f>
        <v>122.39999999999999</v>
      </c>
      <c r="J11" s="172">
        <f>J55*B11</f>
        <v>136.79999999999998</v>
      </c>
      <c r="K11" s="172">
        <f>K55*B11</f>
        <v>151.19999999999999</v>
      </c>
      <c r="L11" s="172">
        <f>L55*B11</f>
        <v>165.6</v>
      </c>
      <c r="M11" s="172">
        <f>M55*B11</f>
        <v>180</v>
      </c>
      <c r="N11" s="172">
        <f>N55*B11</f>
        <v>194.4</v>
      </c>
      <c r="O11" s="173">
        <f t="shared" si="0"/>
        <v>1382.4</v>
      </c>
      <c r="P11" s="157"/>
      <c r="Q11" s="174">
        <f t="shared" si="1"/>
        <v>0.12</v>
      </c>
      <c r="R11" s="172">
        <f>R55*Q11</f>
        <v>208.79999999999998</v>
      </c>
      <c r="S11" s="172">
        <f>S55*Q11</f>
        <v>223.2</v>
      </c>
      <c r="T11" s="172">
        <f>T55*Q11</f>
        <v>237.6</v>
      </c>
      <c r="U11" s="172">
        <f>U55*Q11</f>
        <v>252</v>
      </c>
      <c r="V11" s="172">
        <f>V55*Q11</f>
        <v>266.39999999999998</v>
      </c>
      <c r="W11" s="172">
        <f>W55*Q11</f>
        <v>280.8</v>
      </c>
      <c r="X11" s="172">
        <f>X55*Q11</f>
        <v>295.2</v>
      </c>
      <c r="Y11" s="172">
        <f>Y55*Q11</f>
        <v>309.59999999999997</v>
      </c>
      <c r="Z11" s="172">
        <f>Z55*Q11</f>
        <v>324</v>
      </c>
      <c r="AA11" s="172">
        <f>AA55*Q11</f>
        <v>338.4</v>
      </c>
      <c r="AB11" s="172">
        <f>AB55*Q11</f>
        <v>352.8</v>
      </c>
      <c r="AC11" s="172">
        <f>AC55*Q11</f>
        <v>367.2</v>
      </c>
      <c r="AD11" s="175">
        <f t="shared" si="2"/>
        <v>3456</v>
      </c>
      <c r="AE11" s="157"/>
      <c r="AF11" s="174">
        <f t="shared" si="3"/>
        <v>0.12</v>
      </c>
      <c r="AG11" s="172">
        <f>AG55*AF11</f>
        <v>381.59999999999997</v>
      </c>
      <c r="AH11" s="172">
        <f>AH55*AF11</f>
        <v>396</v>
      </c>
      <c r="AI11" s="172">
        <f>AI55*AF11</f>
        <v>410.4</v>
      </c>
      <c r="AJ11" s="172">
        <f>AJ55*AF11</f>
        <v>424.8</v>
      </c>
      <c r="AK11" s="172">
        <f>AK55*AF11</f>
        <v>439.2</v>
      </c>
      <c r="AL11" s="172">
        <f>AL55*AF11</f>
        <v>453.59999999999997</v>
      </c>
      <c r="AM11" s="172">
        <f>AM55*AF11</f>
        <v>468</v>
      </c>
      <c r="AN11" s="172">
        <f>AN55*AF11</f>
        <v>482.4</v>
      </c>
      <c r="AO11" s="172">
        <f>AO55*AF11</f>
        <v>496.79999999999995</v>
      </c>
      <c r="AP11" s="172">
        <f>AP55*AF11</f>
        <v>511.2</v>
      </c>
      <c r="AQ11" s="172">
        <f>AQ55*AF11</f>
        <v>525.6</v>
      </c>
      <c r="AR11" s="172">
        <f>AR55*AF11</f>
        <v>540</v>
      </c>
      <c r="AS11" s="175">
        <f t="shared" si="4"/>
        <v>5529.6</v>
      </c>
      <c r="AT11" s="157"/>
      <c r="AU11" s="325"/>
      <c r="AV11" s="321"/>
      <c r="AW11" s="150"/>
      <c r="AX11" s="150"/>
      <c r="AY11" s="150"/>
      <c r="AZ11" s="150"/>
      <c r="BA11" s="150"/>
      <c r="BB11" s="150"/>
      <c r="BC11" s="154"/>
      <c r="BD11" s="154"/>
      <c r="BE11" s="154"/>
      <c r="BF11" s="154"/>
      <c r="BG11" s="154"/>
      <c r="BH11" s="154"/>
      <c r="BI11" s="154"/>
      <c r="BJ11" s="154"/>
      <c r="BK11" s="154"/>
      <c r="BL11" s="154"/>
      <c r="BM11" s="154"/>
      <c r="BN11" s="154"/>
      <c r="BO11" s="154"/>
      <c r="BP11" s="154"/>
      <c r="BQ11" s="154"/>
      <c r="BR11" s="154"/>
      <c r="BS11" s="154"/>
      <c r="BT11" s="154"/>
      <c r="BU11" s="154"/>
      <c r="BV11" s="154"/>
      <c r="BW11" s="154"/>
      <c r="BX11" s="154"/>
      <c r="BY11" s="154"/>
      <c r="BZ11" s="154"/>
      <c r="CA11" s="154"/>
      <c r="CB11" s="154"/>
      <c r="CC11" s="154"/>
      <c r="CD11" s="154"/>
      <c r="CE11" s="154"/>
      <c r="CF11" s="154"/>
      <c r="CG11" s="154"/>
      <c r="CH11" s="154"/>
    </row>
    <row r="12" spans="1:86" s="170" customFormat="1">
      <c r="A12" s="171" t="s">
        <v>136</v>
      </c>
      <c r="B12" s="336">
        <v>0.12</v>
      </c>
      <c r="C12" s="172">
        <f>C56*B12</f>
        <v>21.599999999999998</v>
      </c>
      <c r="D12" s="172">
        <f>D56*B12</f>
        <v>30.24</v>
      </c>
      <c r="E12" s="172">
        <f>E56*B12</f>
        <v>38.879999999999995</v>
      </c>
      <c r="F12" s="172">
        <f>F56*B12</f>
        <v>47.519999999999996</v>
      </c>
      <c r="G12" s="172">
        <f>G56*B12</f>
        <v>56.16</v>
      </c>
      <c r="H12" s="172">
        <f>H56*B12</f>
        <v>64.8</v>
      </c>
      <c r="I12" s="172">
        <f>I56*B12</f>
        <v>73.44</v>
      </c>
      <c r="J12" s="172">
        <f>J56*B12</f>
        <v>82.08</v>
      </c>
      <c r="K12" s="172">
        <f>K56*B12</f>
        <v>90.72</v>
      </c>
      <c r="L12" s="172">
        <f>L56*B12</f>
        <v>99.36</v>
      </c>
      <c r="M12" s="172">
        <f>M56*B12</f>
        <v>108</v>
      </c>
      <c r="N12" s="172">
        <f>N56*B12</f>
        <v>116.64</v>
      </c>
      <c r="O12" s="173">
        <f t="shared" si="0"/>
        <v>829.43999999999994</v>
      </c>
      <c r="P12" s="157"/>
      <c r="Q12" s="174">
        <f t="shared" si="1"/>
        <v>0.12</v>
      </c>
      <c r="R12" s="172">
        <f>R56*Q12</f>
        <v>125.28</v>
      </c>
      <c r="S12" s="172">
        <f>S56*Q12</f>
        <v>133.91999999999999</v>
      </c>
      <c r="T12" s="172">
        <f>T56*Q12</f>
        <v>142.56</v>
      </c>
      <c r="U12" s="172">
        <f>U56*Q12</f>
        <v>151.19999999999999</v>
      </c>
      <c r="V12" s="172">
        <f>V56*Q12</f>
        <v>159.84</v>
      </c>
      <c r="W12" s="172">
        <f>W56*Q12</f>
        <v>168.48</v>
      </c>
      <c r="X12" s="172">
        <f>X56*Q12</f>
        <v>177.12</v>
      </c>
      <c r="Y12" s="172">
        <f>Y56*Q12</f>
        <v>185.76</v>
      </c>
      <c r="Z12" s="172">
        <f>Z56*Q12</f>
        <v>194.4</v>
      </c>
      <c r="AA12" s="172">
        <f>AA56*Q12</f>
        <v>203.04</v>
      </c>
      <c r="AB12" s="172">
        <f>AB56*Q12</f>
        <v>211.67999999999998</v>
      </c>
      <c r="AC12" s="172">
        <f>AC56*Q12</f>
        <v>220.32</v>
      </c>
      <c r="AD12" s="175">
        <f t="shared" si="2"/>
        <v>2073.6000000000004</v>
      </c>
      <c r="AE12" s="157"/>
      <c r="AF12" s="174">
        <f t="shared" si="3"/>
        <v>0.12</v>
      </c>
      <c r="AG12" s="172">
        <f>AG56*AF12</f>
        <v>228.95999999999998</v>
      </c>
      <c r="AH12" s="172">
        <f>AH56*AF12</f>
        <v>237.6</v>
      </c>
      <c r="AI12" s="172">
        <f>AI56*AF12</f>
        <v>246.23999999999998</v>
      </c>
      <c r="AJ12" s="172">
        <f>AJ56*AF12</f>
        <v>254.88</v>
      </c>
      <c r="AK12" s="172">
        <f>AK56*AF12</f>
        <v>263.52</v>
      </c>
      <c r="AL12" s="172">
        <f>AL56*AF12</f>
        <v>272.15999999999997</v>
      </c>
      <c r="AM12" s="172">
        <f>AM56*AF12</f>
        <v>280.8</v>
      </c>
      <c r="AN12" s="172">
        <f>AN56*AF12</f>
        <v>289.44</v>
      </c>
      <c r="AO12" s="172">
        <f>AO56*AF12</f>
        <v>298.08</v>
      </c>
      <c r="AP12" s="172">
        <f>AP56*AF12</f>
        <v>306.71999999999997</v>
      </c>
      <c r="AQ12" s="172">
        <f>AQ56*AF12</f>
        <v>315.36</v>
      </c>
      <c r="AR12" s="172">
        <f>AR56*AF12</f>
        <v>324</v>
      </c>
      <c r="AS12" s="175">
        <f t="shared" si="4"/>
        <v>3317.7599999999993</v>
      </c>
      <c r="AT12" s="157"/>
      <c r="AU12" s="325"/>
      <c r="AV12" s="321"/>
      <c r="AW12" s="150"/>
      <c r="AX12" s="150"/>
      <c r="AY12" s="150"/>
      <c r="AZ12" s="150"/>
      <c r="BA12" s="150"/>
      <c r="BB12" s="150"/>
      <c r="BC12" s="154"/>
      <c r="BD12" s="154"/>
      <c r="BE12" s="154"/>
      <c r="BF12" s="154"/>
      <c r="BG12" s="154"/>
      <c r="BH12" s="154"/>
      <c r="BI12" s="154"/>
      <c r="BJ12" s="154"/>
      <c r="BK12" s="154"/>
      <c r="BL12" s="154"/>
      <c r="BM12" s="154"/>
      <c r="BN12" s="154"/>
      <c r="BO12" s="154"/>
      <c r="BP12" s="154"/>
      <c r="BQ12" s="154"/>
      <c r="BR12" s="154"/>
      <c r="BS12" s="154"/>
      <c r="BT12" s="154"/>
      <c r="BU12" s="154"/>
      <c r="BV12" s="154"/>
      <c r="BW12" s="154"/>
      <c r="BX12" s="154"/>
      <c r="BY12" s="154"/>
      <c r="BZ12" s="154"/>
      <c r="CA12" s="154"/>
      <c r="CB12" s="154"/>
      <c r="CC12" s="154"/>
      <c r="CD12" s="154"/>
      <c r="CE12" s="154"/>
      <c r="CF12" s="154"/>
      <c r="CG12" s="154"/>
      <c r="CH12" s="154"/>
    </row>
    <row r="13" spans="1:86">
      <c r="A13" s="177"/>
      <c r="B13" s="178"/>
      <c r="C13" s="179"/>
      <c r="D13" s="179"/>
      <c r="E13" s="179"/>
      <c r="F13" s="179"/>
      <c r="G13" s="179"/>
      <c r="H13" s="179"/>
      <c r="I13" s="179"/>
      <c r="J13" s="179"/>
      <c r="K13" s="179"/>
      <c r="L13" s="179"/>
      <c r="M13" s="179"/>
      <c r="N13" s="179"/>
      <c r="O13" s="180"/>
      <c r="P13" s="157"/>
      <c r="Q13" s="181"/>
      <c r="R13" s="179"/>
      <c r="S13" s="179"/>
      <c r="T13" s="179"/>
      <c r="U13" s="179"/>
      <c r="V13" s="179"/>
      <c r="W13" s="179"/>
      <c r="X13" s="179"/>
      <c r="Y13" s="179"/>
      <c r="Z13" s="179"/>
      <c r="AA13" s="179"/>
      <c r="AB13" s="179"/>
      <c r="AC13" s="179"/>
      <c r="AD13" s="180"/>
      <c r="AE13" s="157"/>
      <c r="AF13" s="182"/>
      <c r="AG13" s="179"/>
      <c r="AH13" s="179"/>
      <c r="AI13" s="179"/>
      <c r="AJ13" s="179"/>
      <c r="AK13" s="179"/>
      <c r="AL13" s="179"/>
      <c r="AM13" s="179"/>
      <c r="AN13" s="179"/>
      <c r="AO13" s="179"/>
      <c r="AP13" s="179"/>
      <c r="AQ13" s="179"/>
      <c r="AR13" s="179"/>
      <c r="AS13" s="180"/>
      <c r="AT13" s="157"/>
      <c r="BC13" s="154"/>
      <c r="BD13" s="154"/>
      <c r="BE13" s="154"/>
      <c r="BF13" s="154"/>
      <c r="BG13" s="154"/>
      <c r="BH13" s="154"/>
      <c r="BI13" s="154"/>
      <c r="BJ13" s="154"/>
      <c r="BK13" s="154"/>
      <c r="BL13" s="154"/>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row>
    <row r="14" spans="1:86" ht="17">
      <c r="A14" s="338" t="s">
        <v>154</v>
      </c>
      <c r="B14" s="339" t="s">
        <v>169</v>
      </c>
      <c r="C14" s="179"/>
      <c r="D14" s="179"/>
      <c r="E14" s="179"/>
      <c r="F14" s="179"/>
      <c r="G14" s="179"/>
      <c r="H14" s="179"/>
      <c r="I14" s="179"/>
      <c r="J14" s="179"/>
      <c r="K14" s="179"/>
      <c r="L14" s="179"/>
      <c r="M14" s="179"/>
      <c r="N14" s="179"/>
      <c r="O14" s="180"/>
      <c r="P14" s="157"/>
      <c r="Q14" s="182"/>
      <c r="R14" s="179"/>
      <c r="S14" s="179"/>
      <c r="T14" s="179"/>
      <c r="U14" s="179"/>
      <c r="V14" s="179"/>
      <c r="W14" s="179"/>
      <c r="X14" s="179"/>
      <c r="Y14" s="179"/>
      <c r="Z14" s="179"/>
      <c r="AA14" s="179"/>
      <c r="AB14" s="179"/>
      <c r="AC14" s="179"/>
      <c r="AD14" s="180"/>
      <c r="AE14" s="157"/>
      <c r="AF14" s="182"/>
      <c r="AG14" s="179"/>
      <c r="AH14" s="179"/>
      <c r="AI14" s="179"/>
      <c r="AJ14" s="179"/>
      <c r="AK14" s="179"/>
      <c r="AL14" s="179"/>
      <c r="AM14" s="179"/>
      <c r="AN14" s="179"/>
      <c r="AO14" s="179"/>
      <c r="AP14" s="179"/>
      <c r="AQ14" s="179"/>
      <c r="AR14" s="179"/>
      <c r="AS14" s="180"/>
      <c r="AT14" s="157"/>
      <c r="BC14" s="154"/>
      <c r="BD14" s="154"/>
      <c r="BE14" s="154"/>
      <c r="BF14" s="154"/>
      <c r="BG14" s="154"/>
      <c r="BH14" s="154"/>
      <c r="BI14" s="154"/>
      <c r="BJ14" s="154"/>
      <c r="BK14" s="154"/>
      <c r="BL14" s="154"/>
      <c r="BM14" s="154"/>
      <c r="BN14" s="154"/>
      <c r="BO14" s="154"/>
      <c r="BP14" s="154"/>
      <c r="BQ14" s="154"/>
      <c r="BR14" s="154"/>
      <c r="BS14" s="154"/>
      <c r="BT14" s="154"/>
      <c r="BU14" s="154"/>
      <c r="BV14" s="154"/>
      <c r="BW14" s="154"/>
      <c r="BX14" s="154"/>
      <c r="BY14" s="154"/>
      <c r="BZ14" s="154"/>
      <c r="CA14" s="154"/>
      <c r="CB14" s="154"/>
      <c r="CC14" s="154"/>
      <c r="CD14" s="154"/>
      <c r="CE14" s="154"/>
      <c r="CF14" s="154"/>
      <c r="CG14" s="154"/>
      <c r="CH14" s="154"/>
    </row>
    <row r="15" spans="1:86" s="170" customFormat="1">
      <c r="A15" s="183" t="str">
        <f>A4</f>
        <v xml:space="preserve">Qualified Nurses </v>
      </c>
      <c r="B15" s="184">
        <v>31</v>
      </c>
      <c r="C15" s="185">
        <f>C4*$B15</f>
        <v>2604</v>
      </c>
      <c r="D15" s="185">
        <f t="shared" ref="D15:N15" si="5">D4*$B15</f>
        <v>3645.6</v>
      </c>
      <c r="E15" s="185">
        <f t="shared" si="5"/>
        <v>4687.2</v>
      </c>
      <c r="F15" s="185">
        <f t="shared" si="5"/>
        <v>5728.7999999999993</v>
      </c>
      <c r="G15" s="185">
        <f t="shared" si="5"/>
        <v>6770.4</v>
      </c>
      <c r="H15" s="185">
        <f t="shared" si="5"/>
        <v>7811.9999999999991</v>
      </c>
      <c r="I15" s="185">
        <f t="shared" si="5"/>
        <v>8853.5999999999985</v>
      </c>
      <c r="J15" s="185">
        <f t="shared" si="5"/>
        <v>9895.1999999999989</v>
      </c>
      <c r="K15" s="185">
        <f t="shared" si="5"/>
        <v>10936.8</v>
      </c>
      <c r="L15" s="185">
        <f t="shared" si="5"/>
        <v>11978.4</v>
      </c>
      <c r="M15" s="185">
        <f t="shared" si="5"/>
        <v>13020</v>
      </c>
      <c r="N15" s="185">
        <f t="shared" si="5"/>
        <v>14061.599999999999</v>
      </c>
      <c r="O15" s="186">
        <f>SUM(C15:N15)</f>
        <v>99993.599999999977</v>
      </c>
      <c r="P15" s="157"/>
      <c r="Q15" s="187">
        <f t="shared" ref="Q15:Q23" si="6">B15</f>
        <v>31</v>
      </c>
      <c r="R15" s="185">
        <f t="shared" ref="R15" si="7">R4*$Q15</f>
        <v>15103.199999999999</v>
      </c>
      <c r="S15" s="185">
        <f t="shared" ref="S15:AC15" si="8">S4*$Q15</f>
        <v>16144.8</v>
      </c>
      <c r="T15" s="185">
        <f t="shared" si="8"/>
        <v>17186.399999999998</v>
      </c>
      <c r="U15" s="185">
        <f t="shared" si="8"/>
        <v>18228</v>
      </c>
      <c r="V15" s="185">
        <f t="shared" si="8"/>
        <v>19269.599999999999</v>
      </c>
      <c r="W15" s="185">
        <f t="shared" si="8"/>
        <v>20311.199999999997</v>
      </c>
      <c r="X15" s="185">
        <f t="shared" si="8"/>
        <v>21352.799999999999</v>
      </c>
      <c r="Y15" s="185">
        <f t="shared" si="8"/>
        <v>22394.399999999998</v>
      </c>
      <c r="Z15" s="185">
        <f t="shared" si="8"/>
        <v>23436</v>
      </c>
      <c r="AA15" s="185">
        <f t="shared" si="8"/>
        <v>24477.599999999999</v>
      </c>
      <c r="AB15" s="185">
        <f t="shared" si="8"/>
        <v>25519.199999999997</v>
      </c>
      <c r="AC15" s="185">
        <f t="shared" si="8"/>
        <v>26560.799999999999</v>
      </c>
      <c r="AD15" s="186">
        <f>SUM(R15:AC15)</f>
        <v>249984</v>
      </c>
      <c r="AE15" s="157"/>
      <c r="AF15" s="187">
        <f t="shared" ref="AF15:AF23" si="9">Q15</f>
        <v>31</v>
      </c>
      <c r="AG15" s="185">
        <f t="shared" ref="AG15" si="10">AG4*$AF15</f>
        <v>27602.399999999998</v>
      </c>
      <c r="AH15" s="185">
        <f t="shared" ref="AH15:AR15" si="11">AH4*$AF15</f>
        <v>28643.999999999996</v>
      </c>
      <c r="AI15" s="185">
        <f t="shared" si="11"/>
        <v>29685.599999999999</v>
      </c>
      <c r="AJ15" s="185">
        <f t="shared" si="11"/>
        <v>30727.199999999997</v>
      </c>
      <c r="AK15" s="185">
        <f t="shared" si="11"/>
        <v>31768.799999999999</v>
      </c>
      <c r="AL15" s="185">
        <f t="shared" si="11"/>
        <v>32810.399999999994</v>
      </c>
      <c r="AM15" s="185">
        <f t="shared" si="11"/>
        <v>33852</v>
      </c>
      <c r="AN15" s="185">
        <f t="shared" si="11"/>
        <v>34893.599999999999</v>
      </c>
      <c r="AO15" s="185">
        <f t="shared" si="11"/>
        <v>35935.199999999997</v>
      </c>
      <c r="AP15" s="185">
        <f t="shared" si="11"/>
        <v>36976.799999999996</v>
      </c>
      <c r="AQ15" s="185">
        <f t="shared" si="11"/>
        <v>38018.399999999994</v>
      </c>
      <c r="AR15" s="185">
        <f t="shared" si="11"/>
        <v>39060</v>
      </c>
      <c r="AS15" s="186">
        <f>SUM(AG15:AR15)</f>
        <v>399974.40000000002</v>
      </c>
      <c r="AT15" s="157"/>
      <c r="AU15" s="326"/>
      <c r="AV15" s="321"/>
      <c r="AW15" s="150"/>
      <c r="AX15" s="150"/>
      <c r="AY15" s="150"/>
      <c r="AZ15" s="150"/>
      <c r="BA15" s="150"/>
      <c r="BB15" s="150"/>
      <c r="BC15" s="154"/>
      <c r="BD15" s="154"/>
      <c r="BE15" s="154"/>
      <c r="BF15" s="154"/>
      <c r="BG15" s="154"/>
      <c r="BH15" s="154"/>
      <c r="BI15" s="154"/>
      <c r="BJ15" s="154"/>
      <c r="BK15" s="154"/>
      <c r="BL15" s="154"/>
      <c r="BM15" s="154"/>
      <c r="BN15" s="154"/>
      <c r="BO15" s="154"/>
      <c r="BP15" s="154"/>
      <c r="BQ15" s="154"/>
      <c r="BR15" s="154"/>
      <c r="BS15" s="154"/>
      <c r="BT15" s="154"/>
      <c r="BU15" s="154"/>
      <c r="BV15" s="154"/>
      <c r="BW15" s="154"/>
      <c r="BX15" s="154"/>
      <c r="BY15" s="154"/>
      <c r="BZ15" s="154"/>
      <c r="CA15" s="154"/>
      <c r="CB15" s="154"/>
      <c r="CC15" s="154"/>
      <c r="CD15" s="154"/>
      <c r="CE15" s="154"/>
      <c r="CF15" s="154"/>
      <c r="CG15" s="154"/>
      <c r="CH15" s="154"/>
    </row>
    <row r="16" spans="1:86" s="170" customFormat="1">
      <c r="A16" s="183" t="str">
        <f t="shared" ref="A16:A22" si="12">A5</f>
        <v xml:space="preserve">Health Care Assistants </v>
      </c>
      <c r="B16" s="184">
        <v>15.5</v>
      </c>
      <c r="C16" s="185">
        <f t="shared" ref="C16:N22" si="13">C5*$B16</f>
        <v>3255</v>
      </c>
      <c r="D16" s="185">
        <f t="shared" si="13"/>
        <v>4557</v>
      </c>
      <c r="E16" s="185">
        <f t="shared" si="13"/>
        <v>5859</v>
      </c>
      <c r="F16" s="185">
        <f t="shared" si="13"/>
        <v>7160.9999999999991</v>
      </c>
      <c r="G16" s="185">
        <f t="shared" si="13"/>
        <v>8463</v>
      </c>
      <c r="H16" s="185">
        <f t="shared" si="13"/>
        <v>9765</v>
      </c>
      <c r="I16" s="185">
        <f t="shared" si="13"/>
        <v>11067</v>
      </c>
      <c r="J16" s="185">
        <f t="shared" si="13"/>
        <v>12369</v>
      </c>
      <c r="K16" s="185">
        <f t="shared" si="13"/>
        <v>13671</v>
      </c>
      <c r="L16" s="185">
        <f t="shared" si="13"/>
        <v>14972.999999999998</v>
      </c>
      <c r="M16" s="185">
        <f t="shared" si="13"/>
        <v>16275</v>
      </c>
      <c r="N16" s="185">
        <f t="shared" si="13"/>
        <v>17577</v>
      </c>
      <c r="O16" s="186">
        <f t="shared" ref="O16:O23" si="14">SUM(C16:N16)</f>
        <v>124992</v>
      </c>
      <c r="P16" s="157"/>
      <c r="Q16" s="187">
        <f t="shared" si="6"/>
        <v>15.5</v>
      </c>
      <c r="R16" s="185">
        <f t="shared" ref="R16:AC16" si="15">R5*$Q16</f>
        <v>18879</v>
      </c>
      <c r="S16" s="185">
        <f t="shared" si="15"/>
        <v>20181</v>
      </c>
      <c r="T16" s="185">
        <f t="shared" si="15"/>
        <v>21483</v>
      </c>
      <c r="U16" s="185">
        <f t="shared" si="15"/>
        <v>22785</v>
      </c>
      <c r="V16" s="185">
        <f t="shared" si="15"/>
        <v>24087</v>
      </c>
      <c r="W16" s="185">
        <f t="shared" si="15"/>
        <v>25389</v>
      </c>
      <c r="X16" s="185">
        <f t="shared" si="15"/>
        <v>26691</v>
      </c>
      <c r="Y16" s="185">
        <f t="shared" si="15"/>
        <v>27992.999999999996</v>
      </c>
      <c r="Z16" s="185">
        <f t="shared" si="15"/>
        <v>29294.999999999996</v>
      </c>
      <c r="AA16" s="185">
        <f t="shared" si="15"/>
        <v>30596.999999999996</v>
      </c>
      <c r="AB16" s="185">
        <f t="shared" si="15"/>
        <v>31899</v>
      </c>
      <c r="AC16" s="185">
        <f t="shared" si="15"/>
        <v>33201</v>
      </c>
      <c r="AD16" s="186">
        <f>SUM(R16:AC16)</f>
        <v>312480</v>
      </c>
      <c r="AE16" s="157"/>
      <c r="AF16" s="187">
        <f t="shared" si="9"/>
        <v>15.5</v>
      </c>
      <c r="AG16" s="185">
        <f t="shared" ref="AG16:AR16" si="16">AG5*$AF16</f>
        <v>34503</v>
      </c>
      <c r="AH16" s="185">
        <f t="shared" si="16"/>
        <v>35805</v>
      </c>
      <c r="AI16" s="185">
        <f t="shared" si="16"/>
        <v>37107</v>
      </c>
      <c r="AJ16" s="185">
        <f t="shared" si="16"/>
        <v>38409</v>
      </c>
      <c r="AK16" s="185">
        <f t="shared" si="16"/>
        <v>39711</v>
      </c>
      <c r="AL16" s="185">
        <f t="shared" si="16"/>
        <v>41013</v>
      </c>
      <c r="AM16" s="185">
        <f t="shared" si="16"/>
        <v>42315</v>
      </c>
      <c r="AN16" s="185">
        <f t="shared" si="16"/>
        <v>43617</v>
      </c>
      <c r="AO16" s="185">
        <f t="shared" si="16"/>
        <v>44919</v>
      </c>
      <c r="AP16" s="185">
        <f t="shared" si="16"/>
        <v>46221</v>
      </c>
      <c r="AQ16" s="185">
        <f t="shared" si="16"/>
        <v>47523</v>
      </c>
      <c r="AR16" s="185">
        <f t="shared" si="16"/>
        <v>48825</v>
      </c>
      <c r="AS16" s="186">
        <f>SUM(AG16:AR16)</f>
        <v>499968</v>
      </c>
      <c r="AT16" s="157"/>
      <c r="AU16" s="326"/>
      <c r="AV16" s="321"/>
      <c r="AW16" s="150"/>
      <c r="AX16" s="150"/>
      <c r="AY16" s="150"/>
      <c r="AZ16" s="150"/>
      <c r="BA16" s="150"/>
      <c r="BB16" s="150"/>
      <c r="BC16" s="154"/>
      <c r="BD16" s="154"/>
      <c r="BE16" s="154"/>
      <c r="BF16" s="154"/>
      <c r="BG16" s="154"/>
      <c r="BH16" s="154"/>
      <c r="BI16" s="154"/>
      <c r="BJ16" s="154"/>
      <c r="BK16" s="154"/>
      <c r="BL16" s="154"/>
      <c r="BM16" s="154"/>
      <c r="BN16" s="154"/>
      <c r="BO16" s="154"/>
      <c r="BP16" s="154"/>
      <c r="BQ16" s="154"/>
      <c r="BR16" s="154"/>
      <c r="BS16" s="154"/>
      <c r="BT16" s="154"/>
      <c r="BU16" s="154"/>
      <c r="BV16" s="154"/>
      <c r="BW16" s="154"/>
      <c r="BX16" s="154"/>
      <c r="BY16" s="154"/>
      <c r="BZ16" s="154"/>
      <c r="CA16" s="154"/>
      <c r="CB16" s="154"/>
      <c r="CC16" s="154"/>
      <c r="CD16" s="154"/>
      <c r="CE16" s="154"/>
      <c r="CF16" s="154"/>
      <c r="CG16" s="154"/>
      <c r="CH16" s="154"/>
    </row>
    <row r="17" spans="1:86" s="170" customFormat="1">
      <c r="A17" s="183" t="str">
        <f t="shared" si="12"/>
        <v xml:space="preserve">Support Workers </v>
      </c>
      <c r="B17" s="184">
        <v>16.5</v>
      </c>
      <c r="C17" s="185">
        <f>C6*$B17</f>
        <v>2078.9999999999995</v>
      </c>
      <c r="D17" s="185">
        <f t="shared" si="13"/>
        <v>2910.5999999999995</v>
      </c>
      <c r="E17" s="185">
        <f t="shared" si="13"/>
        <v>3742.2</v>
      </c>
      <c r="F17" s="185">
        <f t="shared" si="13"/>
        <v>4573.8</v>
      </c>
      <c r="G17" s="185">
        <f t="shared" si="13"/>
        <v>5405.4</v>
      </c>
      <c r="H17" s="185">
        <f t="shared" si="13"/>
        <v>6237</v>
      </c>
      <c r="I17" s="185">
        <f t="shared" si="13"/>
        <v>7068.5999999999995</v>
      </c>
      <c r="J17" s="185">
        <f t="shared" si="13"/>
        <v>7900.1999999999989</v>
      </c>
      <c r="K17" s="185">
        <f t="shared" si="13"/>
        <v>8731.7999999999993</v>
      </c>
      <c r="L17" s="185">
        <f t="shared" si="13"/>
        <v>9563.3999999999978</v>
      </c>
      <c r="M17" s="185">
        <f t="shared" si="13"/>
        <v>10395</v>
      </c>
      <c r="N17" s="185">
        <f t="shared" si="13"/>
        <v>11226.6</v>
      </c>
      <c r="O17" s="186">
        <f t="shared" si="14"/>
        <v>79833.599999999991</v>
      </c>
      <c r="P17" s="157"/>
      <c r="Q17" s="187">
        <f t="shared" si="6"/>
        <v>16.5</v>
      </c>
      <c r="R17" s="185">
        <f t="shared" ref="R17:AC17" si="17">R6*$Q17</f>
        <v>12058.199999999999</v>
      </c>
      <c r="S17" s="185">
        <f t="shared" si="17"/>
        <v>12889.8</v>
      </c>
      <c r="T17" s="185">
        <f t="shared" si="17"/>
        <v>13721.399999999998</v>
      </c>
      <c r="U17" s="185">
        <f t="shared" si="17"/>
        <v>14553</v>
      </c>
      <c r="V17" s="185">
        <f t="shared" si="17"/>
        <v>15384.6</v>
      </c>
      <c r="W17" s="185">
        <f t="shared" si="17"/>
        <v>16216.199999999999</v>
      </c>
      <c r="X17" s="185">
        <f t="shared" si="17"/>
        <v>17047.8</v>
      </c>
      <c r="Y17" s="185">
        <f t="shared" si="17"/>
        <v>17879.399999999998</v>
      </c>
      <c r="Z17" s="185">
        <f t="shared" si="17"/>
        <v>18711</v>
      </c>
      <c r="AA17" s="185">
        <f t="shared" si="17"/>
        <v>19542.599999999999</v>
      </c>
      <c r="AB17" s="185">
        <f t="shared" si="17"/>
        <v>20374.2</v>
      </c>
      <c r="AC17" s="185">
        <f t="shared" si="17"/>
        <v>21205.799999999996</v>
      </c>
      <c r="AD17" s="186">
        <f>SUM(R17:AC17)</f>
        <v>199584</v>
      </c>
      <c r="AE17" s="157"/>
      <c r="AF17" s="187">
        <f t="shared" si="9"/>
        <v>16.5</v>
      </c>
      <c r="AG17" s="185">
        <f t="shared" ref="AG17:AR17" si="18">AG6*$AF17</f>
        <v>22037.399999999998</v>
      </c>
      <c r="AH17" s="185">
        <f t="shared" si="18"/>
        <v>22869</v>
      </c>
      <c r="AI17" s="185">
        <f t="shared" si="18"/>
        <v>23700.6</v>
      </c>
      <c r="AJ17" s="185">
        <f t="shared" si="18"/>
        <v>24532.2</v>
      </c>
      <c r="AK17" s="185">
        <f t="shared" si="18"/>
        <v>25363.799999999996</v>
      </c>
      <c r="AL17" s="185">
        <f t="shared" si="18"/>
        <v>26195.399999999998</v>
      </c>
      <c r="AM17" s="185">
        <f t="shared" si="18"/>
        <v>27027</v>
      </c>
      <c r="AN17" s="185">
        <f t="shared" si="18"/>
        <v>27858.6</v>
      </c>
      <c r="AO17" s="185">
        <f t="shared" si="18"/>
        <v>28690.2</v>
      </c>
      <c r="AP17" s="185">
        <f t="shared" si="18"/>
        <v>29521.799999999996</v>
      </c>
      <c r="AQ17" s="185">
        <f t="shared" si="18"/>
        <v>30353.399999999998</v>
      </c>
      <c r="AR17" s="185">
        <f t="shared" si="18"/>
        <v>31184.999999999996</v>
      </c>
      <c r="AS17" s="186">
        <f>SUM(AG17:AR17)</f>
        <v>319334.40000000002</v>
      </c>
      <c r="AT17" s="157"/>
      <c r="AU17" s="326"/>
      <c r="AV17" s="321"/>
      <c r="AW17" s="150"/>
      <c r="AX17" s="150"/>
      <c r="AY17" s="150"/>
      <c r="AZ17" s="150"/>
      <c r="BA17" s="150"/>
      <c r="BB17" s="150"/>
      <c r="BC17" s="154"/>
      <c r="BD17" s="154"/>
      <c r="BE17" s="154"/>
      <c r="BF17" s="154"/>
      <c r="BG17" s="154"/>
      <c r="BH17" s="154"/>
      <c r="BI17" s="154"/>
      <c r="BJ17" s="154"/>
      <c r="BK17" s="154"/>
      <c r="BL17" s="154"/>
      <c r="BM17" s="154"/>
      <c r="BN17" s="154"/>
      <c r="BO17" s="154"/>
      <c r="BP17" s="154"/>
      <c r="BQ17" s="154"/>
      <c r="BR17" s="154"/>
      <c r="BS17" s="154"/>
      <c r="BT17" s="154"/>
      <c r="BU17" s="154"/>
      <c r="BV17" s="154"/>
      <c r="BW17" s="154"/>
      <c r="BX17" s="154"/>
      <c r="BY17" s="154"/>
      <c r="BZ17" s="154"/>
      <c r="CA17" s="154"/>
      <c r="CB17" s="154"/>
      <c r="CC17" s="154"/>
      <c r="CD17" s="154"/>
      <c r="CE17" s="154"/>
      <c r="CF17" s="154"/>
      <c r="CG17" s="154"/>
      <c r="CH17" s="154"/>
    </row>
    <row r="18" spans="1:86" s="170" customFormat="1">
      <c r="A18" s="183" t="str">
        <f>A7</f>
        <v>Qualified Nurses +25%</v>
      </c>
      <c r="B18" s="184">
        <f>B15*1.25</f>
        <v>38.75</v>
      </c>
      <c r="C18" s="185">
        <f t="shared" si="13"/>
        <v>836.99999999999989</v>
      </c>
      <c r="D18" s="185">
        <f t="shared" si="13"/>
        <v>1171.8</v>
      </c>
      <c r="E18" s="185">
        <f t="shared" si="13"/>
        <v>1506.6</v>
      </c>
      <c r="F18" s="185">
        <f t="shared" si="13"/>
        <v>1841.3999999999999</v>
      </c>
      <c r="G18" s="185">
        <f t="shared" si="13"/>
        <v>2176.1999999999998</v>
      </c>
      <c r="H18" s="185">
        <f t="shared" si="13"/>
        <v>2511</v>
      </c>
      <c r="I18" s="185">
        <f t="shared" si="13"/>
        <v>2845.7999999999997</v>
      </c>
      <c r="J18" s="185">
        <f t="shared" si="13"/>
        <v>3180.6</v>
      </c>
      <c r="K18" s="185">
        <f t="shared" si="13"/>
        <v>3515.4</v>
      </c>
      <c r="L18" s="185">
        <f t="shared" si="13"/>
        <v>3850.2</v>
      </c>
      <c r="M18" s="185">
        <f t="shared" si="13"/>
        <v>4185</v>
      </c>
      <c r="N18" s="185">
        <f t="shared" si="13"/>
        <v>4519.8</v>
      </c>
      <c r="O18" s="186">
        <f t="shared" si="14"/>
        <v>32140.799999999999</v>
      </c>
      <c r="P18" s="157"/>
      <c r="Q18" s="187">
        <f t="shared" si="6"/>
        <v>38.75</v>
      </c>
      <c r="R18" s="185">
        <f t="shared" ref="R18:AC18" si="19">R7*$Q18</f>
        <v>4854.6000000000004</v>
      </c>
      <c r="S18" s="185">
        <f t="shared" si="19"/>
        <v>5189.3999999999996</v>
      </c>
      <c r="T18" s="185">
        <f t="shared" si="19"/>
        <v>5524.2</v>
      </c>
      <c r="U18" s="185">
        <f t="shared" si="19"/>
        <v>5859</v>
      </c>
      <c r="V18" s="185">
        <f t="shared" si="19"/>
        <v>6193.8</v>
      </c>
      <c r="W18" s="185">
        <f t="shared" si="19"/>
        <v>6528.5999999999995</v>
      </c>
      <c r="X18" s="185">
        <f t="shared" si="19"/>
        <v>6863.4000000000005</v>
      </c>
      <c r="Y18" s="185">
        <f t="shared" si="19"/>
        <v>7198.2</v>
      </c>
      <c r="Z18" s="185">
        <f t="shared" si="19"/>
        <v>7533</v>
      </c>
      <c r="AA18" s="185">
        <f t="shared" si="19"/>
        <v>7867.7999999999993</v>
      </c>
      <c r="AB18" s="185">
        <f t="shared" si="19"/>
        <v>8202.5999999999985</v>
      </c>
      <c r="AC18" s="185">
        <f t="shared" si="19"/>
        <v>8537.4</v>
      </c>
      <c r="AD18" s="186">
        <f t="shared" ref="AD18:AD23" si="20">SUM(R18:AC18)</f>
        <v>80352</v>
      </c>
      <c r="AE18" s="157"/>
      <c r="AF18" s="187">
        <f t="shared" si="9"/>
        <v>38.75</v>
      </c>
      <c r="AG18" s="185">
        <f t="shared" ref="AG18:AR18" si="21">AG7*$AF18</f>
        <v>8872.1999999999989</v>
      </c>
      <c r="AH18" s="185">
        <f t="shared" si="21"/>
        <v>9207</v>
      </c>
      <c r="AI18" s="185">
        <f t="shared" si="21"/>
        <v>9541.7999999999993</v>
      </c>
      <c r="AJ18" s="185">
        <f t="shared" si="21"/>
        <v>9876.6</v>
      </c>
      <c r="AK18" s="185">
        <f t="shared" si="21"/>
        <v>10211.4</v>
      </c>
      <c r="AL18" s="185">
        <f t="shared" si="21"/>
        <v>10546.199999999999</v>
      </c>
      <c r="AM18" s="185">
        <f t="shared" si="21"/>
        <v>10881</v>
      </c>
      <c r="AN18" s="185">
        <f t="shared" si="21"/>
        <v>11215.8</v>
      </c>
      <c r="AO18" s="185">
        <f t="shared" si="21"/>
        <v>11550.599999999999</v>
      </c>
      <c r="AP18" s="185">
        <f t="shared" si="21"/>
        <v>11885.4</v>
      </c>
      <c r="AQ18" s="185">
        <f t="shared" si="21"/>
        <v>12220.2</v>
      </c>
      <c r="AR18" s="185">
        <f t="shared" si="21"/>
        <v>12555</v>
      </c>
      <c r="AS18" s="186">
        <f t="shared" ref="AS18:AS23" si="22">SUM(AG18:AR18)</f>
        <v>128563.2</v>
      </c>
      <c r="AT18" s="157"/>
      <c r="AU18" s="326"/>
      <c r="AV18" s="321"/>
      <c r="AW18" s="150"/>
      <c r="AX18" s="150"/>
      <c r="AY18" s="150"/>
      <c r="AZ18" s="150"/>
      <c r="BA18" s="150"/>
      <c r="BB18" s="150"/>
      <c r="BC18" s="154"/>
      <c r="BD18" s="154"/>
      <c r="BE18" s="154"/>
      <c r="BF18" s="154"/>
      <c r="BG18" s="154"/>
      <c r="BH18" s="154"/>
      <c r="BI18" s="154"/>
      <c r="BJ18" s="154"/>
      <c r="BK18" s="154"/>
      <c r="BL18" s="154"/>
      <c r="BM18" s="154"/>
      <c r="BN18" s="154"/>
      <c r="BO18" s="154"/>
      <c r="BP18" s="154"/>
      <c r="BQ18" s="154"/>
      <c r="BR18" s="154"/>
      <c r="BS18" s="154"/>
      <c r="BT18" s="154"/>
      <c r="BU18" s="154"/>
      <c r="BV18" s="154"/>
      <c r="BW18" s="154"/>
      <c r="BX18" s="154"/>
      <c r="BY18" s="154"/>
      <c r="BZ18" s="154"/>
      <c r="CA18" s="154"/>
      <c r="CB18" s="154"/>
      <c r="CC18" s="154"/>
      <c r="CD18" s="154"/>
      <c r="CE18" s="154"/>
      <c r="CF18" s="154"/>
      <c r="CG18" s="154"/>
      <c r="CH18" s="154"/>
    </row>
    <row r="19" spans="1:86" s="170" customFormat="1">
      <c r="A19" s="183" t="str">
        <f t="shared" si="12"/>
        <v>Health Care Assistants +25%</v>
      </c>
      <c r="B19" s="184">
        <f>B16*1.25</f>
        <v>19.375</v>
      </c>
      <c r="C19" s="185">
        <f t="shared" si="13"/>
        <v>1046.25</v>
      </c>
      <c r="D19" s="185">
        <f t="shared" si="13"/>
        <v>1464.75</v>
      </c>
      <c r="E19" s="185">
        <f t="shared" si="13"/>
        <v>1883.25</v>
      </c>
      <c r="F19" s="185">
        <f t="shared" si="13"/>
        <v>2301.75</v>
      </c>
      <c r="G19" s="185">
        <f t="shared" si="13"/>
        <v>2720.25</v>
      </c>
      <c r="H19" s="185">
        <f t="shared" si="13"/>
        <v>3138.75</v>
      </c>
      <c r="I19" s="185">
        <f t="shared" si="13"/>
        <v>3557.25</v>
      </c>
      <c r="J19" s="185">
        <f t="shared" si="13"/>
        <v>3975.75</v>
      </c>
      <c r="K19" s="185">
        <f t="shared" si="13"/>
        <v>4394.25</v>
      </c>
      <c r="L19" s="185">
        <f t="shared" si="13"/>
        <v>4812.75</v>
      </c>
      <c r="M19" s="185">
        <f t="shared" si="13"/>
        <v>5231.25</v>
      </c>
      <c r="N19" s="185">
        <f t="shared" si="13"/>
        <v>5649.7499999999991</v>
      </c>
      <c r="O19" s="186">
        <f t="shared" si="14"/>
        <v>40176</v>
      </c>
      <c r="P19" s="157"/>
      <c r="Q19" s="187">
        <f t="shared" si="6"/>
        <v>19.375</v>
      </c>
      <c r="R19" s="185">
        <f t="shared" ref="R19:AC19" si="23">R8*$Q19</f>
        <v>6068.25</v>
      </c>
      <c r="S19" s="185">
        <f t="shared" si="23"/>
        <v>6486.75</v>
      </c>
      <c r="T19" s="185">
        <f t="shared" si="23"/>
        <v>6905.25</v>
      </c>
      <c r="U19" s="185">
        <f t="shared" si="23"/>
        <v>7323.75</v>
      </c>
      <c r="V19" s="185">
        <f t="shared" si="23"/>
        <v>7742.2499999999991</v>
      </c>
      <c r="W19" s="185">
        <f t="shared" si="23"/>
        <v>8160.75</v>
      </c>
      <c r="X19" s="185">
        <f t="shared" si="23"/>
        <v>8579.25</v>
      </c>
      <c r="Y19" s="185">
        <f t="shared" si="23"/>
        <v>8997.75</v>
      </c>
      <c r="Z19" s="185">
        <f t="shared" si="23"/>
        <v>9416.25</v>
      </c>
      <c r="AA19" s="185">
        <f t="shared" si="23"/>
        <v>9834.75</v>
      </c>
      <c r="AB19" s="185">
        <f t="shared" si="23"/>
        <v>10253.249999999998</v>
      </c>
      <c r="AC19" s="185">
        <f t="shared" si="23"/>
        <v>10671.75</v>
      </c>
      <c r="AD19" s="186">
        <f t="shared" si="20"/>
        <v>100440</v>
      </c>
      <c r="AE19" s="157"/>
      <c r="AF19" s="187">
        <f t="shared" si="9"/>
        <v>19.375</v>
      </c>
      <c r="AG19" s="185">
        <f t="shared" ref="AG19:AR19" si="24">AG8*$AF19</f>
        <v>11090.25</v>
      </c>
      <c r="AH19" s="185">
        <f t="shared" si="24"/>
        <v>11508.75</v>
      </c>
      <c r="AI19" s="185">
        <f t="shared" si="24"/>
        <v>11927.25</v>
      </c>
      <c r="AJ19" s="185">
        <f t="shared" si="24"/>
        <v>12345.749999999998</v>
      </c>
      <c r="AK19" s="185">
        <f t="shared" si="24"/>
        <v>12764.25</v>
      </c>
      <c r="AL19" s="185">
        <f t="shared" si="24"/>
        <v>13182.75</v>
      </c>
      <c r="AM19" s="185">
        <f t="shared" si="24"/>
        <v>13601.25</v>
      </c>
      <c r="AN19" s="185">
        <f t="shared" si="24"/>
        <v>14019.75</v>
      </c>
      <c r="AO19" s="185">
        <f t="shared" si="24"/>
        <v>14438.249999999998</v>
      </c>
      <c r="AP19" s="185">
        <f t="shared" si="24"/>
        <v>14856.75</v>
      </c>
      <c r="AQ19" s="185">
        <f t="shared" si="24"/>
        <v>15275.25</v>
      </c>
      <c r="AR19" s="185">
        <f t="shared" si="24"/>
        <v>15693.75</v>
      </c>
      <c r="AS19" s="186">
        <f t="shared" si="22"/>
        <v>160704</v>
      </c>
      <c r="AT19" s="157"/>
      <c r="AU19" s="326"/>
      <c r="AV19" s="321"/>
      <c r="AW19" s="150"/>
      <c r="AX19" s="150"/>
      <c r="AY19" s="150"/>
      <c r="AZ19" s="150"/>
      <c r="BA19" s="150"/>
      <c r="BB19" s="150"/>
      <c r="BC19" s="154"/>
      <c r="BD19" s="154"/>
      <c r="BE19" s="154"/>
      <c r="BF19" s="154"/>
      <c r="BG19" s="154"/>
      <c r="BH19" s="154"/>
      <c r="BI19" s="154"/>
      <c r="BJ19" s="154"/>
      <c r="BK19" s="154"/>
      <c r="BL19" s="154"/>
      <c r="BM19" s="154"/>
      <c r="BN19" s="154"/>
      <c r="BO19" s="154"/>
      <c r="BP19" s="154"/>
      <c r="BQ19" s="154"/>
      <c r="BR19" s="154"/>
      <c r="BS19" s="154"/>
      <c r="BT19" s="154"/>
      <c r="BU19" s="154"/>
      <c r="BV19" s="154"/>
      <c r="BW19" s="154"/>
      <c r="BX19" s="154"/>
      <c r="BY19" s="154"/>
      <c r="BZ19" s="154"/>
      <c r="CA19" s="154"/>
      <c r="CB19" s="154"/>
      <c r="CC19" s="154"/>
      <c r="CD19" s="154"/>
      <c r="CE19" s="154"/>
      <c r="CF19" s="154"/>
      <c r="CG19" s="154"/>
      <c r="CH19" s="154"/>
    </row>
    <row r="20" spans="1:86" s="170" customFormat="1">
      <c r="A20" s="183" t="str">
        <f t="shared" si="12"/>
        <v>Support Workers +25%</v>
      </c>
      <c r="B20" s="184">
        <f>B17*1.25</f>
        <v>20.625</v>
      </c>
      <c r="C20" s="185">
        <f t="shared" si="13"/>
        <v>668.25</v>
      </c>
      <c r="D20" s="185">
        <f t="shared" si="13"/>
        <v>935.55</v>
      </c>
      <c r="E20" s="185">
        <f t="shared" si="13"/>
        <v>1202.8499999999999</v>
      </c>
      <c r="F20" s="185">
        <f t="shared" si="13"/>
        <v>1470.15</v>
      </c>
      <c r="G20" s="185">
        <f t="shared" si="13"/>
        <v>1737.4499999999998</v>
      </c>
      <c r="H20" s="185">
        <f t="shared" si="13"/>
        <v>2004.75</v>
      </c>
      <c r="I20" s="185">
        <f t="shared" si="13"/>
        <v>2272.0499999999997</v>
      </c>
      <c r="J20" s="185">
        <f t="shared" si="13"/>
        <v>2539.35</v>
      </c>
      <c r="K20" s="185">
        <f t="shared" si="13"/>
        <v>2806.6499999999996</v>
      </c>
      <c r="L20" s="185">
        <f t="shared" si="13"/>
        <v>3073.95</v>
      </c>
      <c r="M20" s="185">
        <f t="shared" si="13"/>
        <v>3341.25</v>
      </c>
      <c r="N20" s="185">
        <f t="shared" si="13"/>
        <v>3608.5499999999997</v>
      </c>
      <c r="O20" s="186">
        <f t="shared" si="14"/>
        <v>25660.799999999999</v>
      </c>
      <c r="P20" s="157"/>
      <c r="Q20" s="187">
        <f t="shared" si="6"/>
        <v>20.625</v>
      </c>
      <c r="R20" s="185">
        <f t="shared" ref="R20:AC20" si="25">R9*$Q20</f>
        <v>3875.85</v>
      </c>
      <c r="S20" s="185">
        <f t="shared" si="25"/>
        <v>4143.1499999999996</v>
      </c>
      <c r="T20" s="185">
        <f t="shared" si="25"/>
        <v>4410.45</v>
      </c>
      <c r="U20" s="185">
        <f t="shared" si="25"/>
        <v>4677.75</v>
      </c>
      <c r="V20" s="185">
        <f t="shared" si="25"/>
        <v>4945.05</v>
      </c>
      <c r="W20" s="185">
        <f t="shared" si="25"/>
        <v>5212.3500000000004</v>
      </c>
      <c r="X20" s="185">
        <f t="shared" si="25"/>
        <v>5479.6500000000005</v>
      </c>
      <c r="Y20" s="185">
        <f t="shared" si="25"/>
        <v>5746.95</v>
      </c>
      <c r="Z20" s="185">
        <f t="shared" si="25"/>
        <v>6014.2499999999991</v>
      </c>
      <c r="AA20" s="185">
        <f t="shared" si="25"/>
        <v>6281.55</v>
      </c>
      <c r="AB20" s="185">
        <f t="shared" si="25"/>
        <v>6548.8499999999995</v>
      </c>
      <c r="AC20" s="185">
        <f t="shared" si="25"/>
        <v>6816.15</v>
      </c>
      <c r="AD20" s="186">
        <f t="shared" si="20"/>
        <v>64152</v>
      </c>
      <c r="AE20" s="157"/>
      <c r="AF20" s="187">
        <f t="shared" si="9"/>
        <v>20.625</v>
      </c>
      <c r="AG20" s="185">
        <f t="shared" ref="AG20:AR20" si="26">AG9*$AF20</f>
        <v>7083.45</v>
      </c>
      <c r="AH20" s="185">
        <f t="shared" si="26"/>
        <v>7350.7499999999991</v>
      </c>
      <c r="AI20" s="185">
        <f t="shared" si="26"/>
        <v>7618.05</v>
      </c>
      <c r="AJ20" s="185">
        <f t="shared" si="26"/>
        <v>7885.3499999999995</v>
      </c>
      <c r="AK20" s="185">
        <f t="shared" si="26"/>
        <v>8152.65</v>
      </c>
      <c r="AL20" s="185">
        <f t="shared" si="26"/>
        <v>8419.9500000000007</v>
      </c>
      <c r="AM20" s="185">
        <f t="shared" si="26"/>
        <v>8687.25</v>
      </c>
      <c r="AN20" s="185">
        <f t="shared" si="26"/>
        <v>8954.5499999999993</v>
      </c>
      <c r="AO20" s="185">
        <f t="shared" si="26"/>
        <v>9221.85</v>
      </c>
      <c r="AP20" s="185">
        <f t="shared" si="26"/>
        <v>9489.15</v>
      </c>
      <c r="AQ20" s="185">
        <f t="shared" si="26"/>
        <v>9756.4499999999989</v>
      </c>
      <c r="AR20" s="185">
        <f t="shared" si="26"/>
        <v>10023.75</v>
      </c>
      <c r="AS20" s="186">
        <f t="shared" si="22"/>
        <v>102643.2</v>
      </c>
      <c r="AT20" s="157"/>
      <c r="AU20" s="326"/>
      <c r="AV20" s="321"/>
      <c r="AW20" s="150"/>
      <c r="AX20" s="150"/>
      <c r="AY20" s="150"/>
      <c r="AZ20" s="150"/>
      <c r="BA20" s="150"/>
      <c r="BB20" s="150"/>
      <c r="BC20" s="154"/>
      <c r="BD20" s="154"/>
      <c r="BE20" s="154"/>
      <c r="BF20" s="154"/>
      <c r="BG20" s="154"/>
      <c r="BH20" s="154"/>
      <c r="BI20" s="154"/>
      <c r="BJ20" s="154"/>
      <c r="BK20" s="154"/>
      <c r="BL20" s="154"/>
      <c r="BM20" s="154"/>
      <c r="BN20" s="154"/>
      <c r="BO20" s="154"/>
      <c r="BP20" s="154"/>
      <c r="BQ20" s="154"/>
      <c r="BR20" s="154"/>
      <c r="BS20" s="154"/>
      <c r="BT20" s="154"/>
      <c r="BU20" s="154"/>
      <c r="BV20" s="154"/>
      <c r="BW20" s="154"/>
      <c r="BX20" s="154"/>
      <c r="BY20" s="154"/>
      <c r="BZ20" s="154"/>
      <c r="CA20" s="154"/>
      <c r="CB20" s="154"/>
      <c r="CC20" s="154"/>
      <c r="CD20" s="154"/>
      <c r="CE20" s="154"/>
      <c r="CF20" s="154"/>
      <c r="CG20" s="154"/>
      <c r="CH20" s="154"/>
    </row>
    <row r="21" spans="1:86" s="170" customFormat="1">
      <c r="A21" s="183" t="str">
        <f t="shared" si="12"/>
        <v>Qualified Nurses +50%</v>
      </c>
      <c r="B21" s="184">
        <f>B15*1.5</f>
        <v>46.5</v>
      </c>
      <c r="C21" s="185">
        <f t="shared" si="13"/>
        <v>669.59999999999991</v>
      </c>
      <c r="D21" s="185">
        <f t="shared" si="13"/>
        <v>937.44</v>
      </c>
      <c r="E21" s="185">
        <f t="shared" si="13"/>
        <v>1205.28</v>
      </c>
      <c r="F21" s="185">
        <f t="shared" si="13"/>
        <v>1473.12</v>
      </c>
      <c r="G21" s="185">
        <f t="shared" si="13"/>
        <v>1740.9599999999998</v>
      </c>
      <c r="H21" s="185">
        <f t="shared" si="13"/>
        <v>2008.7999999999997</v>
      </c>
      <c r="I21" s="185">
        <f t="shared" si="13"/>
        <v>2276.64</v>
      </c>
      <c r="J21" s="185">
        <f t="shared" si="13"/>
        <v>2544.48</v>
      </c>
      <c r="K21" s="185">
        <f t="shared" si="13"/>
        <v>2812.3199999999997</v>
      </c>
      <c r="L21" s="185">
        <f t="shared" si="13"/>
        <v>3080.16</v>
      </c>
      <c r="M21" s="185">
        <f t="shared" si="13"/>
        <v>3348</v>
      </c>
      <c r="N21" s="185">
        <f t="shared" si="13"/>
        <v>3615.8399999999997</v>
      </c>
      <c r="O21" s="186">
        <f t="shared" si="14"/>
        <v>25712.639999999996</v>
      </c>
      <c r="P21" s="157"/>
      <c r="Q21" s="187">
        <f t="shared" si="6"/>
        <v>46.5</v>
      </c>
      <c r="R21" s="185">
        <f t="shared" ref="R21:AC21" si="27">R10*$Q21</f>
        <v>3883.68</v>
      </c>
      <c r="S21" s="185">
        <f t="shared" si="27"/>
        <v>4151.5200000000004</v>
      </c>
      <c r="T21" s="185">
        <f t="shared" si="27"/>
        <v>4419.3599999999997</v>
      </c>
      <c r="U21" s="185">
        <f t="shared" si="27"/>
        <v>4687.2</v>
      </c>
      <c r="V21" s="185">
        <f t="shared" si="27"/>
        <v>4955.04</v>
      </c>
      <c r="W21" s="185">
        <f t="shared" si="27"/>
        <v>5222.88</v>
      </c>
      <c r="X21" s="185">
        <f t="shared" si="27"/>
        <v>5490.72</v>
      </c>
      <c r="Y21" s="185">
        <f t="shared" si="27"/>
        <v>5758.5599999999995</v>
      </c>
      <c r="Z21" s="185">
        <f t="shared" si="27"/>
        <v>6026.4</v>
      </c>
      <c r="AA21" s="185">
        <f t="shared" si="27"/>
        <v>6294.2399999999989</v>
      </c>
      <c r="AB21" s="185">
        <f t="shared" si="27"/>
        <v>6562.08</v>
      </c>
      <c r="AC21" s="185">
        <f t="shared" si="27"/>
        <v>6829.92</v>
      </c>
      <c r="AD21" s="186">
        <f t="shared" si="20"/>
        <v>64281.599999999999</v>
      </c>
      <c r="AE21" s="157"/>
      <c r="AF21" s="187">
        <f t="shared" si="9"/>
        <v>46.5</v>
      </c>
      <c r="AG21" s="185">
        <f t="shared" ref="AG21:AR21" si="28">AG10*$AF21</f>
        <v>7097.7599999999993</v>
      </c>
      <c r="AH21" s="185">
        <f t="shared" si="28"/>
        <v>7365.6</v>
      </c>
      <c r="AI21" s="185">
        <f t="shared" si="28"/>
        <v>7633.44</v>
      </c>
      <c r="AJ21" s="185">
        <f t="shared" si="28"/>
        <v>7901.28</v>
      </c>
      <c r="AK21" s="185">
        <f t="shared" si="28"/>
        <v>8169.12</v>
      </c>
      <c r="AL21" s="185">
        <f t="shared" si="28"/>
        <v>8436.9599999999991</v>
      </c>
      <c r="AM21" s="185">
        <f t="shared" si="28"/>
        <v>8704.7999999999993</v>
      </c>
      <c r="AN21" s="185">
        <f t="shared" si="28"/>
        <v>8972.64</v>
      </c>
      <c r="AO21" s="185">
        <f t="shared" si="28"/>
        <v>9240.48</v>
      </c>
      <c r="AP21" s="185">
        <f t="shared" si="28"/>
        <v>9508.32</v>
      </c>
      <c r="AQ21" s="185">
        <f t="shared" si="28"/>
        <v>9776.16</v>
      </c>
      <c r="AR21" s="185">
        <f t="shared" si="28"/>
        <v>10044</v>
      </c>
      <c r="AS21" s="186">
        <f t="shared" si="22"/>
        <v>102850.56</v>
      </c>
      <c r="AT21" s="157"/>
      <c r="AU21" s="326"/>
      <c r="AV21" s="321"/>
      <c r="AW21" s="150"/>
      <c r="AX21" s="150"/>
      <c r="AY21" s="150"/>
      <c r="AZ21" s="150"/>
      <c r="BA21" s="150"/>
      <c r="BB21" s="150"/>
      <c r="BC21" s="154"/>
      <c r="BD21" s="154"/>
      <c r="BE21" s="154"/>
      <c r="BF21" s="154"/>
      <c r="BG21" s="154"/>
      <c r="BH21" s="154"/>
      <c r="BI21" s="154"/>
      <c r="BJ21" s="154"/>
      <c r="BK21" s="154"/>
      <c r="BL21" s="154"/>
      <c r="BM21" s="154"/>
      <c r="BN21" s="154"/>
      <c r="BO21" s="154"/>
      <c r="BP21" s="154"/>
      <c r="BQ21" s="154"/>
      <c r="BR21" s="154"/>
      <c r="BS21" s="154"/>
      <c r="BT21" s="154"/>
      <c r="BU21" s="154"/>
      <c r="BV21" s="154"/>
      <c r="BW21" s="154"/>
      <c r="BX21" s="154"/>
      <c r="BY21" s="154"/>
      <c r="BZ21" s="154"/>
      <c r="CA21" s="154"/>
      <c r="CB21" s="154"/>
      <c r="CC21" s="154"/>
      <c r="CD21" s="154"/>
      <c r="CE21" s="154"/>
      <c r="CF21" s="154"/>
      <c r="CG21" s="154"/>
      <c r="CH21" s="154"/>
    </row>
    <row r="22" spans="1:86" s="170" customFormat="1">
      <c r="A22" s="183" t="str">
        <f t="shared" si="12"/>
        <v>Health Care Assistants +50%</v>
      </c>
      <c r="B22" s="184">
        <f>B16*1.5</f>
        <v>23.25</v>
      </c>
      <c r="C22" s="185">
        <f t="shared" si="13"/>
        <v>837</v>
      </c>
      <c r="D22" s="185">
        <f t="shared" si="13"/>
        <v>1171.8</v>
      </c>
      <c r="E22" s="185">
        <f t="shared" si="13"/>
        <v>1506.6</v>
      </c>
      <c r="F22" s="185">
        <f t="shared" si="13"/>
        <v>1841.4</v>
      </c>
      <c r="G22" s="185">
        <f t="shared" si="13"/>
        <v>2176.1999999999998</v>
      </c>
      <c r="H22" s="185">
        <f t="shared" si="13"/>
        <v>2511</v>
      </c>
      <c r="I22" s="185">
        <f t="shared" si="13"/>
        <v>2845.7999999999997</v>
      </c>
      <c r="J22" s="185">
        <f t="shared" si="13"/>
        <v>3180.5999999999995</v>
      </c>
      <c r="K22" s="185">
        <f t="shared" si="13"/>
        <v>3515.3999999999996</v>
      </c>
      <c r="L22" s="185">
        <f t="shared" si="13"/>
        <v>3850.2</v>
      </c>
      <c r="M22" s="185">
        <f t="shared" si="13"/>
        <v>4185</v>
      </c>
      <c r="N22" s="185">
        <f t="shared" si="13"/>
        <v>4519.8</v>
      </c>
      <c r="O22" s="186">
        <f t="shared" si="14"/>
        <v>32140.799999999996</v>
      </c>
      <c r="P22" s="157"/>
      <c r="Q22" s="187">
        <f t="shared" si="6"/>
        <v>23.25</v>
      </c>
      <c r="R22" s="185">
        <f t="shared" ref="R22:AC22" si="29">R11*$Q22</f>
        <v>4854.5999999999995</v>
      </c>
      <c r="S22" s="185">
        <f t="shared" si="29"/>
        <v>5189.3999999999996</v>
      </c>
      <c r="T22" s="185">
        <f t="shared" si="29"/>
        <v>5524.2</v>
      </c>
      <c r="U22" s="185">
        <f t="shared" si="29"/>
        <v>5859</v>
      </c>
      <c r="V22" s="185">
        <f t="shared" si="29"/>
        <v>6193.7999999999993</v>
      </c>
      <c r="W22" s="185">
        <f t="shared" si="29"/>
        <v>6528.6</v>
      </c>
      <c r="X22" s="185">
        <f t="shared" si="29"/>
        <v>6863.4</v>
      </c>
      <c r="Y22" s="185">
        <f t="shared" si="29"/>
        <v>7198.1999999999989</v>
      </c>
      <c r="Z22" s="185">
        <f t="shared" si="29"/>
        <v>7533</v>
      </c>
      <c r="AA22" s="185">
        <f t="shared" si="29"/>
        <v>7867.7999999999993</v>
      </c>
      <c r="AB22" s="185">
        <f t="shared" si="29"/>
        <v>8202.6</v>
      </c>
      <c r="AC22" s="185">
        <f t="shared" si="29"/>
        <v>8537.4</v>
      </c>
      <c r="AD22" s="186">
        <f t="shared" si="20"/>
        <v>80352</v>
      </c>
      <c r="AE22" s="157"/>
      <c r="AF22" s="187">
        <f t="shared" si="9"/>
        <v>23.25</v>
      </c>
      <c r="AG22" s="185">
        <f t="shared" ref="AG22:AR22" si="30">AG11*$AF22</f>
        <v>8872.1999999999989</v>
      </c>
      <c r="AH22" s="185">
        <f t="shared" si="30"/>
        <v>9207</v>
      </c>
      <c r="AI22" s="185">
        <f t="shared" si="30"/>
        <v>9541.7999999999993</v>
      </c>
      <c r="AJ22" s="185">
        <f t="shared" si="30"/>
        <v>9876.6</v>
      </c>
      <c r="AK22" s="185">
        <f t="shared" si="30"/>
        <v>10211.4</v>
      </c>
      <c r="AL22" s="185">
        <f t="shared" si="30"/>
        <v>10546.199999999999</v>
      </c>
      <c r="AM22" s="185">
        <f t="shared" si="30"/>
        <v>10881</v>
      </c>
      <c r="AN22" s="185">
        <f t="shared" si="30"/>
        <v>11215.8</v>
      </c>
      <c r="AO22" s="185">
        <f t="shared" si="30"/>
        <v>11550.599999999999</v>
      </c>
      <c r="AP22" s="185">
        <f t="shared" si="30"/>
        <v>11885.4</v>
      </c>
      <c r="AQ22" s="185">
        <f t="shared" si="30"/>
        <v>12220.2</v>
      </c>
      <c r="AR22" s="185">
        <f t="shared" si="30"/>
        <v>12555</v>
      </c>
      <c r="AS22" s="186">
        <f t="shared" si="22"/>
        <v>128563.2</v>
      </c>
      <c r="AT22" s="157"/>
      <c r="AU22" s="326"/>
      <c r="AV22" s="321"/>
      <c r="AW22" s="150"/>
      <c r="AX22" s="150"/>
      <c r="AY22" s="150"/>
      <c r="AZ22" s="150"/>
      <c r="BA22" s="150"/>
      <c r="BB22" s="150"/>
      <c r="BC22" s="154"/>
      <c r="BD22" s="154"/>
      <c r="BE22" s="154"/>
      <c r="BF22" s="154"/>
      <c r="BG22" s="154"/>
      <c r="BH22" s="154"/>
      <c r="BI22" s="154"/>
      <c r="BJ22" s="154"/>
      <c r="BK22" s="154"/>
      <c r="BL22" s="154"/>
      <c r="BM22" s="154"/>
      <c r="BN22" s="154"/>
      <c r="BO22" s="154"/>
      <c r="BP22" s="154"/>
      <c r="BQ22" s="154"/>
      <c r="BR22" s="154"/>
      <c r="BS22" s="154"/>
      <c r="BT22" s="154"/>
      <c r="BU22" s="154"/>
      <c r="BV22" s="154"/>
      <c r="BW22" s="154"/>
      <c r="BX22" s="154"/>
      <c r="BY22" s="154"/>
      <c r="BZ22" s="154"/>
      <c r="CA22" s="154"/>
      <c r="CB22" s="154"/>
      <c r="CC22" s="154"/>
      <c r="CD22" s="154"/>
      <c r="CE22" s="154"/>
      <c r="CF22" s="154"/>
      <c r="CG22" s="154"/>
      <c r="CH22" s="154"/>
    </row>
    <row r="23" spans="1:86" s="170" customFormat="1">
      <c r="A23" s="183" t="str">
        <f>A12</f>
        <v>Support Workers +50%</v>
      </c>
      <c r="B23" s="184">
        <f>B17*1.5</f>
        <v>24.75</v>
      </c>
      <c r="C23" s="185">
        <f t="shared" ref="C23:N23" si="31">C12*$B23</f>
        <v>534.59999999999991</v>
      </c>
      <c r="D23" s="185">
        <f t="shared" si="31"/>
        <v>748.43999999999994</v>
      </c>
      <c r="E23" s="185">
        <f t="shared" si="31"/>
        <v>962.27999999999986</v>
      </c>
      <c r="F23" s="185">
        <f t="shared" si="31"/>
        <v>1176.1199999999999</v>
      </c>
      <c r="G23" s="185">
        <f t="shared" si="31"/>
        <v>1389.9599999999998</v>
      </c>
      <c r="H23" s="185">
        <f t="shared" si="31"/>
        <v>1603.8</v>
      </c>
      <c r="I23" s="185">
        <f t="shared" si="31"/>
        <v>1817.6399999999999</v>
      </c>
      <c r="J23" s="185">
        <f t="shared" si="31"/>
        <v>2031.48</v>
      </c>
      <c r="K23" s="185">
        <f t="shared" si="31"/>
        <v>2245.3200000000002</v>
      </c>
      <c r="L23" s="185">
        <f t="shared" si="31"/>
        <v>2459.16</v>
      </c>
      <c r="M23" s="185">
        <f t="shared" si="31"/>
        <v>2673</v>
      </c>
      <c r="N23" s="185">
        <f t="shared" si="31"/>
        <v>2886.84</v>
      </c>
      <c r="O23" s="186">
        <f t="shared" si="14"/>
        <v>20528.64</v>
      </c>
      <c r="P23" s="157"/>
      <c r="Q23" s="187">
        <f t="shared" si="6"/>
        <v>24.75</v>
      </c>
      <c r="R23" s="185">
        <f t="shared" ref="R23:AC23" si="32">R12*$Q23</f>
        <v>3100.68</v>
      </c>
      <c r="S23" s="185">
        <f t="shared" si="32"/>
        <v>3314.5199999999995</v>
      </c>
      <c r="T23" s="185">
        <f t="shared" si="32"/>
        <v>3528.36</v>
      </c>
      <c r="U23" s="185">
        <f t="shared" si="32"/>
        <v>3742.2</v>
      </c>
      <c r="V23" s="185">
        <f t="shared" si="32"/>
        <v>3956.04</v>
      </c>
      <c r="W23" s="185">
        <f t="shared" si="32"/>
        <v>4169.88</v>
      </c>
      <c r="X23" s="185">
        <f t="shared" si="32"/>
        <v>4383.72</v>
      </c>
      <c r="Y23" s="185">
        <f t="shared" si="32"/>
        <v>4597.5599999999995</v>
      </c>
      <c r="Z23" s="185">
        <f t="shared" si="32"/>
        <v>4811.4000000000005</v>
      </c>
      <c r="AA23" s="185">
        <f t="shared" si="32"/>
        <v>5025.24</v>
      </c>
      <c r="AB23" s="185">
        <f t="shared" si="32"/>
        <v>5239.079999999999</v>
      </c>
      <c r="AC23" s="185">
        <f t="shared" si="32"/>
        <v>5452.92</v>
      </c>
      <c r="AD23" s="186">
        <f t="shared" si="20"/>
        <v>51321.599999999999</v>
      </c>
      <c r="AE23" s="157"/>
      <c r="AF23" s="187">
        <f t="shared" si="9"/>
        <v>24.75</v>
      </c>
      <c r="AG23" s="185">
        <f t="shared" ref="AG23:AR23" si="33">AG12*$AF23</f>
        <v>5666.7599999999993</v>
      </c>
      <c r="AH23" s="185">
        <f t="shared" si="33"/>
        <v>5880.5999999999995</v>
      </c>
      <c r="AI23" s="185">
        <f t="shared" si="33"/>
        <v>6094.44</v>
      </c>
      <c r="AJ23" s="185">
        <f t="shared" si="33"/>
        <v>6308.28</v>
      </c>
      <c r="AK23" s="185">
        <f t="shared" si="33"/>
        <v>6522.12</v>
      </c>
      <c r="AL23" s="185">
        <f t="shared" si="33"/>
        <v>6735.9599999999991</v>
      </c>
      <c r="AM23" s="185">
        <f t="shared" si="33"/>
        <v>6949.8</v>
      </c>
      <c r="AN23" s="185">
        <f t="shared" si="33"/>
        <v>7163.64</v>
      </c>
      <c r="AO23" s="185">
        <f t="shared" si="33"/>
        <v>7377.48</v>
      </c>
      <c r="AP23" s="185">
        <f t="shared" si="33"/>
        <v>7591.32</v>
      </c>
      <c r="AQ23" s="185">
        <f t="shared" si="33"/>
        <v>7805.1600000000008</v>
      </c>
      <c r="AR23" s="185">
        <f t="shared" si="33"/>
        <v>8019</v>
      </c>
      <c r="AS23" s="186">
        <f t="shared" si="22"/>
        <v>82114.559999999998</v>
      </c>
      <c r="AT23" s="157"/>
      <c r="AU23" s="326"/>
      <c r="AV23" s="321"/>
      <c r="AW23" s="150"/>
      <c r="AX23" s="150"/>
      <c r="AY23" s="150"/>
      <c r="AZ23" s="150"/>
      <c r="BA23" s="150"/>
      <c r="BB23" s="150"/>
      <c r="BC23" s="154"/>
      <c r="BD23" s="154"/>
      <c r="BE23" s="154"/>
      <c r="BF23" s="154"/>
      <c r="BG23" s="154"/>
      <c r="BH23" s="154"/>
      <c r="BI23" s="154"/>
      <c r="BJ23" s="154"/>
      <c r="BK23" s="154"/>
      <c r="BL23" s="154"/>
      <c r="BM23" s="154"/>
      <c r="BN23" s="154"/>
      <c r="BO23" s="154"/>
      <c r="BP23" s="154"/>
      <c r="BQ23" s="154"/>
      <c r="BR23" s="154"/>
      <c r="BS23" s="154"/>
      <c r="BT23" s="154"/>
      <c r="BU23" s="154"/>
      <c r="BV23" s="154"/>
      <c r="BW23" s="154"/>
      <c r="BX23" s="154"/>
      <c r="BY23" s="154"/>
      <c r="BZ23" s="154"/>
      <c r="CA23" s="154"/>
      <c r="CB23" s="154"/>
      <c r="CC23" s="154"/>
      <c r="CD23" s="154"/>
      <c r="CE23" s="154"/>
      <c r="CF23" s="154"/>
      <c r="CG23" s="154"/>
      <c r="CH23" s="154"/>
    </row>
    <row r="24" spans="1:86" ht="17">
      <c r="A24" s="188" t="s">
        <v>0</v>
      </c>
      <c r="B24" s="189"/>
      <c r="C24" s="190">
        <f t="shared" ref="C24:N24" si="34">SUM(C15:C23)</f>
        <v>12530.7</v>
      </c>
      <c r="D24" s="190">
        <f t="shared" si="34"/>
        <v>17542.98</v>
      </c>
      <c r="E24" s="190">
        <f t="shared" si="34"/>
        <v>22555.259999999995</v>
      </c>
      <c r="F24" s="190">
        <f t="shared" si="34"/>
        <v>27567.54</v>
      </c>
      <c r="G24" s="190">
        <f t="shared" si="34"/>
        <v>32579.82</v>
      </c>
      <c r="H24" s="190">
        <f t="shared" si="34"/>
        <v>37592.100000000006</v>
      </c>
      <c r="I24" s="190">
        <f t="shared" si="34"/>
        <v>42604.380000000005</v>
      </c>
      <c r="J24" s="190">
        <f t="shared" si="34"/>
        <v>47616.659999999996</v>
      </c>
      <c r="K24" s="190">
        <f t="shared" si="34"/>
        <v>52628.94</v>
      </c>
      <c r="L24" s="190">
        <f t="shared" si="34"/>
        <v>57641.219999999987</v>
      </c>
      <c r="M24" s="190">
        <f t="shared" si="34"/>
        <v>62653.5</v>
      </c>
      <c r="N24" s="190">
        <f t="shared" si="34"/>
        <v>67665.78</v>
      </c>
      <c r="O24" s="190">
        <f>SUM(O15:O23)</f>
        <v>481178.87999999995</v>
      </c>
      <c r="P24" s="157"/>
      <c r="Q24" s="191"/>
      <c r="R24" s="190">
        <f t="shared" ref="R24:AD24" si="35">SUM(R15:R23)</f>
        <v>72678.059999999983</v>
      </c>
      <c r="S24" s="190">
        <f t="shared" si="35"/>
        <v>77690.340000000011</v>
      </c>
      <c r="T24" s="190">
        <f t="shared" si="35"/>
        <v>82702.619999999981</v>
      </c>
      <c r="U24" s="190">
        <f t="shared" si="35"/>
        <v>87714.9</v>
      </c>
      <c r="V24" s="190">
        <f t="shared" si="35"/>
        <v>92727.18</v>
      </c>
      <c r="W24" s="190">
        <f t="shared" si="35"/>
        <v>97739.460000000021</v>
      </c>
      <c r="X24" s="190">
        <f t="shared" si="35"/>
        <v>102751.73999999999</v>
      </c>
      <c r="Y24" s="190">
        <f t="shared" si="35"/>
        <v>107764.01999999997</v>
      </c>
      <c r="Z24" s="190">
        <f t="shared" si="35"/>
        <v>112776.29999999999</v>
      </c>
      <c r="AA24" s="190">
        <f t="shared" si="35"/>
        <v>117788.58</v>
      </c>
      <c r="AB24" s="190">
        <f t="shared" si="35"/>
        <v>122800.86000000002</v>
      </c>
      <c r="AC24" s="190">
        <f t="shared" si="35"/>
        <v>127813.13999999998</v>
      </c>
      <c r="AD24" s="190">
        <f t="shared" si="35"/>
        <v>1202947.2000000002</v>
      </c>
      <c r="AE24" s="157"/>
      <c r="AF24" s="191"/>
      <c r="AG24" s="190">
        <f t="shared" ref="AG24:AS24" si="36">SUM(AG15:AG23)</f>
        <v>132825.41999999998</v>
      </c>
      <c r="AH24" s="190">
        <f t="shared" si="36"/>
        <v>137837.70000000001</v>
      </c>
      <c r="AI24" s="190">
        <f t="shared" si="36"/>
        <v>142849.98000000001</v>
      </c>
      <c r="AJ24" s="190">
        <f t="shared" si="36"/>
        <v>147862.26</v>
      </c>
      <c r="AK24" s="190">
        <f t="shared" si="36"/>
        <v>152874.53999999998</v>
      </c>
      <c r="AL24" s="190">
        <f t="shared" si="36"/>
        <v>157886.81999999998</v>
      </c>
      <c r="AM24" s="190">
        <f t="shared" si="36"/>
        <v>162899.09999999998</v>
      </c>
      <c r="AN24" s="190">
        <f t="shared" si="36"/>
        <v>167911.38</v>
      </c>
      <c r="AO24" s="190">
        <f t="shared" si="36"/>
        <v>172923.66000000003</v>
      </c>
      <c r="AP24" s="190">
        <f t="shared" si="36"/>
        <v>177935.93999999997</v>
      </c>
      <c r="AQ24" s="190">
        <f t="shared" si="36"/>
        <v>182948.22000000003</v>
      </c>
      <c r="AR24" s="190">
        <f t="shared" si="36"/>
        <v>187960.5</v>
      </c>
      <c r="AS24" s="190">
        <f t="shared" si="36"/>
        <v>1924715.52</v>
      </c>
      <c r="AT24" s="157"/>
      <c r="AU24" s="327"/>
      <c r="AV24" s="321"/>
      <c r="BC24" s="154"/>
      <c r="BD24" s="154"/>
      <c r="BE24" s="154"/>
      <c r="BF24" s="154"/>
      <c r="BG24" s="154"/>
      <c r="BH24" s="154"/>
      <c r="BI24" s="154"/>
      <c r="BJ24" s="154"/>
      <c r="BK24" s="154"/>
      <c r="BL24" s="154"/>
      <c r="BM24" s="154"/>
      <c r="BN24" s="154"/>
      <c r="BO24" s="154"/>
      <c r="BP24" s="154"/>
      <c r="BQ24" s="154"/>
      <c r="BR24" s="154"/>
      <c r="BS24" s="154"/>
      <c r="BT24" s="154"/>
      <c r="BU24" s="154"/>
      <c r="BV24" s="154"/>
      <c r="BW24" s="154"/>
      <c r="BX24" s="154"/>
      <c r="BY24" s="154"/>
      <c r="BZ24" s="154"/>
      <c r="CA24" s="154"/>
      <c r="CB24" s="154"/>
      <c r="CC24" s="154"/>
      <c r="CD24" s="154"/>
      <c r="CE24" s="154"/>
      <c r="CF24" s="154"/>
      <c r="CG24" s="154"/>
      <c r="CH24" s="154"/>
    </row>
    <row r="25" spans="1:86" ht="17">
      <c r="A25" s="192" t="s">
        <v>82</v>
      </c>
      <c r="B25" s="193"/>
      <c r="C25" s="194"/>
      <c r="D25" s="194"/>
      <c r="E25" s="194"/>
      <c r="F25" s="195"/>
      <c r="G25" s="195"/>
      <c r="H25" s="195"/>
      <c r="I25" s="195"/>
      <c r="J25" s="195"/>
      <c r="K25" s="195"/>
      <c r="L25" s="195"/>
      <c r="M25" s="195"/>
      <c r="N25" s="195"/>
      <c r="O25" s="196"/>
      <c r="P25" s="157"/>
      <c r="Q25" s="197"/>
      <c r="R25" s="198"/>
      <c r="S25" s="198"/>
      <c r="T25" s="198"/>
      <c r="U25" s="198"/>
      <c r="V25" s="198"/>
      <c r="W25" s="198"/>
      <c r="X25" s="198"/>
      <c r="Y25" s="198"/>
      <c r="Z25" s="198"/>
      <c r="AA25" s="198"/>
      <c r="AB25" s="198"/>
      <c r="AC25" s="199" t="s">
        <v>82</v>
      </c>
      <c r="AD25" s="200"/>
      <c r="AE25" s="157"/>
      <c r="AF25" s="201"/>
      <c r="AG25" s="202"/>
      <c r="AH25" s="202"/>
      <c r="AI25" s="202"/>
      <c r="AJ25" s="198"/>
      <c r="AK25" s="198"/>
      <c r="AL25" s="198"/>
      <c r="AM25" s="198"/>
      <c r="AN25" s="198"/>
      <c r="AO25" s="198"/>
      <c r="AP25" s="198"/>
      <c r="AQ25" s="198"/>
      <c r="AR25" s="198"/>
      <c r="AS25" s="200"/>
      <c r="AT25" s="157"/>
      <c r="AU25" s="328"/>
      <c r="AV25" s="321"/>
      <c r="BC25" s="154"/>
      <c r="BD25" s="154"/>
      <c r="BE25" s="154"/>
      <c r="BF25" s="154"/>
      <c r="BG25" s="154"/>
      <c r="BH25" s="154"/>
      <c r="BI25" s="154"/>
      <c r="BJ25" s="154"/>
      <c r="BK25" s="154"/>
      <c r="BL25" s="154"/>
      <c r="BM25" s="154"/>
      <c r="BN25" s="154"/>
      <c r="BO25" s="154"/>
      <c r="BP25" s="154"/>
      <c r="BQ25" s="154"/>
      <c r="BR25" s="154"/>
      <c r="BS25" s="154"/>
      <c r="BT25" s="154"/>
      <c r="BU25" s="154"/>
      <c r="BV25" s="154"/>
      <c r="BW25" s="154"/>
      <c r="BX25" s="154"/>
      <c r="BY25" s="154"/>
      <c r="BZ25" s="154"/>
      <c r="CA25" s="154"/>
      <c r="CB25" s="154"/>
      <c r="CC25" s="154"/>
      <c r="CD25" s="154"/>
      <c r="CE25" s="154"/>
      <c r="CF25" s="154"/>
      <c r="CG25" s="154"/>
      <c r="CH25" s="154"/>
    </row>
    <row r="26" spans="1:86">
      <c r="A26" s="203"/>
      <c r="B26" s="203"/>
      <c r="C26" s="203"/>
      <c r="D26" s="203"/>
      <c r="E26" s="203"/>
      <c r="F26" s="203"/>
      <c r="G26" s="203"/>
      <c r="H26" s="203"/>
      <c r="I26" s="203"/>
      <c r="J26" s="203"/>
      <c r="K26" s="203"/>
      <c r="L26" s="203"/>
      <c r="M26" s="203"/>
      <c r="N26" s="203"/>
      <c r="O26" s="204"/>
      <c r="P26" s="157"/>
      <c r="Q26" s="203"/>
      <c r="R26" s="205"/>
      <c r="S26" s="205"/>
      <c r="T26" s="205"/>
      <c r="U26" s="205"/>
      <c r="V26" s="205"/>
      <c r="W26" s="205"/>
      <c r="X26" s="205"/>
      <c r="Y26" s="205"/>
      <c r="Z26" s="205"/>
      <c r="AA26" s="205"/>
      <c r="AB26" s="205"/>
      <c r="AC26" s="203"/>
      <c r="AD26" s="206"/>
      <c r="AE26" s="157"/>
      <c r="AF26" s="203"/>
      <c r="AG26" s="203"/>
      <c r="AH26" s="203"/>
      <c r="AI26" s="203"/>
      <c r="AJ26" s="203"/>
      <c r="AK26" s="203"/>
      <c r="AL26" s="203"/>
      <c r="AM26" s="203"/>
      <c r="AN26" s="203"/>
      <c r="AO26" s="203"/>
      <c r="AP26" s="203"/>
      <c r="AQ26" s="203"/>
      <c r="AR26" s="203"/>
      <c r="AS26" s="203"/>
      <c r="AT26" s="157"/>
      <c r="AU26" s="327"/>
      <c r="AV26" s="321"/>
      <c r="BC26" s="154"/>
      <c r="BD26" s="154"/>
      <c r="BE26" s="154"/>
      <c r="BF26" s="154"/>
      <c r="BG26" s="154"/>
      <c r="BH26" s="154"/>
      <c r="BI26" s="154"/>
      <c r="BJ26" s="154"/>
      <c r="BK26" s="154"/>
      <c r="BL26" s="154"/>
      <c r="BM26" s="154"/>
      <c r="BN26" s="154"/>
      <c r="BO26" s="154"/>
      <c r="BP26" s="154"/>
      <c r="BQ26" s="154"/>
      <c r="BR26" s="154"/>
      <c r="BS26" s="154"/>
      <c r="BT26" s="154"/>
      <c r="BU26" s="154"/>
      <c r="BV26" s="154"/>
      <c r="BW26" s="154"/>
      <c r="BX26" s="154"/>
      <c r="BY26" s="154"/>
      <c r="BZ26" s="154"/>
      <c r="CA26" s="154"/>
      <c r="CB26" s="154"/>
      <c r="CC26" s="154"/>
      <c r="CD26" s="154"/>
      <c r="CE26" s="154"/>
      <c r="CF26" s="154"/>
      <c r="CG26" s="154"/>
      <c r="CH26" s="154"/>
    </row>
    <row r="27" spans="1:86" ht="17">
      <c r="A27" s="159" t="s">
        <v>80</v>
      </c>
      <c r="B27" s="160" t="s">
        <v>16</v>
      </c>
      <c r="C27" s="161" t="str">
        <f t="shared" ref="C27:O27" si="37">C2</f>
        <v>Month 1</v>
      </c>
      <c r="D27" s="161" t="str">
        <f t="shared" si="37"/>
        <v>Month 2</v>
      </c>
      <c r="E27" s="161" t="str">
        <f t="shared" si="37"/>
        <v>Month 3</v>
      </c>
      <c r="F27" s="161" t="str">
        <f t="shared" si="37"/>
        <v>Month 4</v>
      </c>
      <c r="G27" s="161" t="str">
        <f t="shared" si="37"/>
        <v>Month 5</v>
      </c>
      <c r="H27" s="161" t="str">
        <f t="shared" si="37"/>
        <v>Month 6</v>
      </c>
      <c r="I27" s="161" t="str">
        <f t="shared" si="37"/>
        <v>Month 7</v>
      </c>
      <c r="J27" s="161" t="str">
        <f t="shared" si="37"/>
        <v>Month 8</v>
      </c>
      <c r="K27" s="161" t="str">
        <f t="shared" si="37"/>
        <v>Month 9</v>
      </c>
      <c r="L27" s="161" t="str">
        <f t="shared" si="37"/>
        <v>Month 10</v>
      </c>
      <c r="M27" s="161" t="str">
        <f t="shared" si="37"/>
        <v>Month 11</v>
      </c>
      <c r="N27" s="161" t="str">
        <f t="shared" si="37"/>
        <v>Month 12</v>
      </c>
      <c r="O27" s="162" t="str">
        <f t="shared" si="37"/>
        <v>Year 1</v>
      </c>
      <c r="P27" s="157"/>
      <c r="Q27" s="163" t="str">
        <f>B27</f>
        <v>Category mix</v>
      </c>
      <c r="R27" s="161" t="str">
        <f t="shared" ref="R27:AD27" si="38">R2</f>
        <v>Month 1</v>
      </c>
      <c r="S27" s="161" t="str">
        <f t="shared" si="38"/>
        <v>Month 2</v>
      </c>
      <c r="T27" s="161" t="str">
        <f t="shared" si="38"/>
        <v>Month 3</v>
      </c>
      <c r="U27" s="161" t="str">
        <f t="shared" si="38"/>
        <v>Month 4</v>
      </c>
      <c r="V27" s="161" t="str">
        <f t="shared" si="38"/>
        <v>Month 5</v>
      </c>
      <c r="W27" s="161" t="str">
        <f t="shared" si="38"/>
        <v>Month 6</v>
      </c>
      <c r="X27" s="161" t="str">
        <f t="shared" si="38"/>
        <v>Month 7</v>
      </c>
      <c r="Y27" s="161" t="str">
        <f t="shared" si="38"/>
        <v>Month 8</v>
      </c>
      <c r="Z27" s="161" t="str">
        <f t="shared" si="38"/>
        <v>Month 9</v>
      </c>
      <c r="AA27" s="161" t="str">
        <f t="shared" si="38"/>
        <v>Month 10</v>
      </c>
      <c r="AB27" s="161" t="str">
        <f t="shared" si="38"/>
        <v>Month 11</v>
      </c>
      <c r="AC27" s="207" t="str">
        <f t="shared" si="38"/>
        <v>Month 12</v>
      </c>
      <c r="AD27" s="164" t="str">
        <f t="shared" si="38"/>
        <v>Year 2</v>
      </c>
      <c r="AE27" s="157"/>
      <c r="AF27" s="163" t="str">
        <f>Q27</f>
        <v>Category mix</v>
      </c>
      <c r="AG27" s="161" t="str">
        <f t="shared" ref="AG27:AS27" si="39">AG2</f>
        <v>Month 1</v>
      </c>
      <c r="AH27" s="161" t="str">
        <f t="shared" si="39"/>
        <v>Month 2</v>
      </c>
      <c r="AI27" s="161" t="str">
        <f t="shared" si="39"/>
        <v>Month 3</v>
      </c>
      <c r="AJ27" s="161" t="str">
        <f t="shared" si="39"/>
        <v>Month 4</v>
      </c>
      <c r="AK27" s="161" t="str">
        <f t="shared" si="39"/>
        <v>Month 5</v>
      </c>
      <c r="AL27" s="161" t="str">
        <f t="shared" si="39"/>
        <v>Month 6</v>
      </c>
      <c r="AM27" s="161" t="str">
        <f t="shared" si="39"/>
        <v>Month 7</v>
      </c>
      <c r="AN27" s="161" t="str">
        <f t="shared" si="39"/>
        <v>Month 8</v>
      </c>
      <c r="AO27" s="161" t="str">
        <f t="shared" si="39"/>
        <v>Month 9</v>
      </c>
      <c r="AP27" s="161" t="str">
        <f t="shared" si="39"/>
        <v>Month 10</v>
      </c>
      <c r="AQ27" s="161" t="str">
        <f t="shared" si="39"/>
        <v>Month 11</v>
      </c>
      <c r="AR27" s="161" t="str">
        <f t="shared" si="39"/>
        <v>Month 12</v>
      </c>
      <c r="AS27" s="164" t="str">
        <f t="shared" si="39"/>
        <v>Year 3</v>
      </c>
      <c r="AT27" s="157"/>
      <c r="AU27" s="323"/>
      <c r="AV27" s="321"/>
      <c r="BC27" s="154"/>
      <c r="BD27" s="154"/>
      <c r="BE27" s="154"/>
      <c r="BF27" s="154"/>
      <c r="BG27" s="154"/>
      <c r="BH27" s="154"/>
      <c r="BI27" s="154"/>
      <c r="BJ27" s="154"/>
      <c r="BK27" s="154"/>
      <c r="BL27" s="154"/>
      <c r="BM27" s="154"/>
      <c r="BN27" s="154"/>
      <c r="BO27" s="154"/>
      <c r="BP27" s="154"/>
      <c r="BQ27" s="154"/>
      <c r="BR27" s="154"/>
      <c r="BS27" s="154"/>
      <c r="BT27" s="154"/>
      <c r="BU27" s="154"/>
      <c r="BV27" s="154"/>
      <c r="BW27" s="154"/>
      <c r="BX27" s="154"/>
      <c r="BY27" s="154"/>
      <c r="BZ27" s="154"/>
      <c r="CA27" s="154"/>
      <c r="CB27" s="154"/>
      <c r="CC27" s="154"/>
      <c r="CD27" s="154"/>
      <c r="CE27" s="154"/>
      <c r="CF27" s="154"/>
      <c r="CG27" s="154"/>
      <c r="CH27" s="154"/>
    </row>
    <row r="28" spans="1:86">
      <c r="A28" s="337" t="s">
        <v>168</v>
      </c>
      <c r="B28" s="155"/>
      <c r="C28" s="208"/>
      <c r="D28" s="208"/>
      <c r="E28" s="208"/>
      <c r="F28" s="208"/>
      <c r="G28" s="208"/>
      <c r="H28" s="208"/>
      <c r="I28" s="208"/>
      <c r="J28" s="208"/>
      <c r="K28" s="208"/>
      <c r="L28" s="208"/>
      <c r="M28" s="208"/>
      <c r="N28" s="208"/>
      <c r="O28" s="209"/>
      <c r="P28" s="157"/>
      <c r="Q28" s="210"/>
      <c r="R28" s="208"/>
      <c r="S28" s="208"/>
      <c r="T28" s="208"/>
      <c r="U28" s="208"/>
      <c r="V28" s="208"/>
      <c r="W28" s="208"/>
      <c r="X28" s="208"/>
      <c r="Y28" s="208"/>
      <c r="Z28" s="208"/>
      <c r="AA28" s="208"/>
      <c r="AB28" s="208"/>
      <c r="AC28" s="208"/>
      <c r="AD28" s="211"/>
      <c r="AE28" s="157"/>
      <c r="AF28" s="210"/>
      <c r="AG28" s="208"/>
      <c r="AH28" s="208"/>
      <c r="AI28" s="208"/>
      <c r="AJ28" s="208"/>
      <c r="AK28" s="208"/>
      <c r="AL28" s="208"/>
      <c r="AM28" s="208"/>
      <c r="AN28" s="208"/>
      <c r="AO28" s="208"/>
      <c r="AP28" s="208"/>
      <c r="AQ28" s="208"/>
      <c r="AR28" s="208"/>
      <c r="AS28" s="211"/>
      <c r="AT28" s="157"/>
      <c r="AU28" s="325"/>
      <c r="AV28" s="321"/>
      <c r="BC28" s="154"/>
      <c r="BD28" s="154"/>
      <c r="BE28" s="154"/>
      <c r="BF28" s="154"/>
      <c r="BG28" s="154"/>
      <c r="BH28" s="154"/>
      <c r="BI28" s="154"/>
      <c r="BJ28" s="154"/>
      <c r="BK28" s="154"/>
      <c r="BL28" s="154"/>
      <c r="BM28" s="154"/>
      <c r="BN28" s="154"/>
      <c r="BO28" s="154"/>
      <c r="BP28" s="154"/>
      <c r="BQ28" s="154"/>
      <c r="BR28" s="154"/>
      <c r="BS28" s="154"/>
      <c r="BT28" s="154"/>
      <c r="BU28" s="154"/>
      <c r="BV28" s="154"/>
      <c r="BW28" s="154"/>
      <c r="BX28" s="154"/>
      <c r="BY28" s="154"/>
      <c r="BZ28" s="154"/>
      <c r="CA28" s="154"/>
      <c r="CB28" s="154"/>
      <c r="CC28" s="154"/>
      <c r="CD28" s="154"/>
      <c r="CE28" s="154"/>
      <c r="CF28" s="154"/>
      <c r="CG28" s="154"/>
      <c r="CH28" s="154"/>
    </row>
    <row r="29" spans="1:86" s="212" customFormat="1">
      <c r="A29" s="213" t="s">
        <v>137</v>
      </c>
      <c r="B29" s="176">
        <v>0.7</v>
      </c>
      <c r="C29" s="214">
        <f>C59*B29</f>
        <v>0</v>
      </c>
      <c r="D29" s="214">
        <f>D59*B29</f>
        <v>0</v>
      </c>
      <c r="E29" s="214">
        <f>E59*B29</f>
        <v>112</v>
      </c>
      <c r="F29" s="214">
        <f>F59*B29</f>
        <v>190.39999999999998</v>
      </c>
      <c r="G29" s="214">
        <f>G59*B29</f>
        <v>268.79999999999995</v>
      </c>
      <c r="H29" s="214">
        <f>H59*B29</f>
        <v>347.2</v>
      </c>
      <c r="I29" s="214">
        <f>I59*B29</f>
        <v>425.59999999999997</v>
      </c>
      <c r="J29" s="214">
        <f>J59*B29</f>
        <v>503.99999999999994</v>
      </c>
      <c r="K29" s="214">
        <f>K59*B29</f>
        <v>582.4</v>
      </c>
      <c r="L29" s="214">
        <f>L59*B29</f>
        <v>660.8</v>
      </c>
      <c r="M29" s="214">
        <f>M59*B29</f>
        <v>739.19999999999993</v>
      </c>
      <c r="N29" s="214">
        <f>N59*B29</f>
        <v>817.59999999999991</v>
      </c>
      <c r="O29" s="215">
        <f>SUM(C29:N29)</f>
        <v>4648</v>
      </c>
      <c r="P29" s="157"/>
      <c r="Q29" s="347">
        <f t="shared" ref="Q29:Q34" si="40">B29</f>
        <v>0.7</v>
      </c>
      <c r="R29" s="214">
        <f>R59*Q29</f>
        <v>896</v>
      </c>
      <c r="S29" s="214">
        <f>S59*Q29</f>
        <v>974.4</v>
      </c>
      <c r="T29" s="214">
        <f>T59*Q29</f>
        <v>1052.8</v>
      </c>
      <c r="U29" s="214">
        <f>U59*Q29</f>
        <v>1131.1999999999998</v>
      </c>
      <c r="V29" s="214">
        <f>V59*Q29</f>
        <v>1209.5999999999999</v>
      </c>
      <c r="W29" s="214">
        <f>W59*Q29</f>
        <v>1288</v>
      </c>
      <c r="X29" s="214">
        <f>X59*Q29</f>
        <v>1366.3999999999999</v>
      </c>
      <c r="Y29" s="214">
        <f>Y59*Q29</f>
        <v>1444.8</v>
      </c>
      <c r="Z29" s="214">
        <f>Z59*Q29</f>
        <v>1523.1999999999998</v>
      </c>
      <c r="AA29" s="214">
        <f>AA59*Q29</f>
        <v>1601.6</v>
      </c>
      <c r="AB29" s="214">
        <f>AB59*Q29</f>
        <v>1680</v>
      </c>
      <c r="AC29" s="214">
        <f>AC59*Q29</f>
        <v>1758.3999999999999</v>
      </c>
      <c r="AD29" s="217">
        <f t="shared" ref="AD29:AD36" si="41">SUM(R29:AC29)</f>
        <v>15926.399999999998</v>
      </c>
      <c r="AE29" s="157"/>
      <c r="AF29" s="347">
        <f t="shared" ref="AF29:AF34" si="42">Q29</f>
        <v>0.7</v>
      </c>
      <c r="AG29" s="214">
        <f>AG59*AF29</f>
        <v>1836.8</v>
      </c>
      <c r="AH29" s="214">
        <f>AH59*AF29</f>
        <v>1915.1999999999998</v>
      </c>
      <c r="AI29" s="214">
        <f>AI59*AF29</f>
        <v>1993.6</v>
      </c>
      <c r="AJ29" s="214">
        <f>AJ59*AF29</f>
        <v>2072</v>
      </c>
      <c r="AK29" s="214">
        <f>AK59*AF29</f>
        <v>2150.3999999999996</v>
      </c>
      <c r="AL29" s="214">
        <f>AL59*AF29</f>
        <v>2228.7999999999997</v>
      </c>
      <c r="AM29" s="214">
        <f>AM59*AF29</f>
        <v>2307.1999999999998</v>
      </c>
      <c r="AN29" s="214">
        <f>AN59*AF29</f>
        <v>2385.6</v>
      </c>
      <c r="AO29" s="214">
        <f>AO59*AF29</f>
        <v>2464</v>
      </c>
      <c r="AP29" s="214">
        <f>AP59*AF29</f>
        <v>2542.3999999999996</v>
      </c>
      <c r="AQ29" s="214">
        <f>AQ59*AF29</f>
        <v>2620.7999999999997</v>
      </c>
      <c r="AR29" s="214">
        <f>AR59*AF29</f>
        <v>2699.2</v>
      </c>
      <c r="AS29" s="217">
        <f>SUM(AG29:AR29)</f>
        <v>27216</v>
      </c>
      <c r="AT29" s="157"/>
      <c r="AU29" s="325"/>
      <c r="AV29" s="321"/>
      <c r="AW29" s="150"/>
      <c r="AX29" s="150"/>
      <c r="AY29" s="150"/>
      <c r="AZ29" s="150"/>
      <c r="BA29" s="150"/>
      <c r="BB29" s="150"/>
      <c r="BC29" s="154"/>
      <c r="BD29" s="154"/>
      <c r="BE29" s="154"/>
      <c r="BF29" s="154"/>
      <c r="BG29" s="154"/>
      <c r="BH29" s="154"/>
      <c r="BI29" s="154"/>
      <c r="BJ29" s="154"/>
      <c r="BK29" s="154"/>
      <c r="BL29" s="154"/>
      <c r="BM29" s="154"/>
      <c r="BN29" s="154"/>
      <c r="BO29" s="154"/>
      <c r="BP29" s="154"/>
      <c r="BQ29" s="154"/>
      <c r="BR29" s="154"/>
      <c r="BS29" s="154"/>
      <c r="BT29" s="154"/>
      <c r="BU29" s="154"/>
      <c r="BV29" s="154"/>
      <c r="BW29" s="154"/>
      <c r="BX29" s="154"/>
      <c r="BY29" s="154"/>
      <c r="BZ29" s="154"/>
      <c r="CA29" s="154"/>
      <c r="CB29" s="154"/>
      <c r="CC29" s="154"/>
      <c r="CD29" s="154"/>
      <c r="CE29" s="154"/>
      <c r="CF29" s="154"/>
      <c r="CG29" s="154"/>
      <c r="CH29" s="154"/>
    </row>
    <row r="30" spans="1:86" s="212" customFormat="1">
      <c r="A30" s="213" t="s">
        <v>138</v>
      </c>
      <c r="B30" s="176">
        <v>0.7</v>
      </c>
      <c r="C30" s="214">
        <f>C60*B30</f>
        <v>0</v>
      </c>
      <c r="D30" s="214">
        <f>D60*B30</f>
        <v>0</v>
      </c>
      <c r="E30" s="214">
        <f>E60*B30</f>
        <v>168</v>
      </c>
      <c r="F30" s="214">
        <f>F60*B30</f>
        <v>285.59999999999997</v>
      </c>
      <c r="G30" s="214">
        <f>G60*B30</f>
        <v>403.2</v>
      </c>
      <c r="H30" s="214">
        <f>H60*B30</f>
        <v>520.79999999999995</v>
      </c>
      <c r="I30" s="214">
        <f>I60*B30</f>
        <v>638.4</v>
      </c>
      <c r="J30" s="214">
        <f>J60*B30</f>
        <v>756</v>
      </c>
      <c r="K30" s="214">
        <f>K60*B30</f>
        <v>873.59999999999991</v>
      </c>
      <c r="L30" s="214">
        <f>L60*B30</f>
        <v>991.19999999999993</v>
      </c>
      <c r="M30" s="214">
        <f>M60*B30</f>
        <v>1108.8</v>
      </c>
      <c r="N30" s="214">
        <f>N60*B30</f>
        <v>1226.3999999999999</v>
      </c>
      <c r="O30" s="215">
        <f>SUM(C30:N30)</f>
        <v>6972</v>
      </c>
      <c r="P30" s="157"/>
      <c r="Q30" s="348">
        <f t="shared" si="40"/>
        <v>0.7</v>
      </c>
      <c r="R30" s="214">
        <f>R60*Q30</f>
        <v>1344</v>
      </c>
      <c r="S30" s="214">
        <f>S60*Q30</f>
        <v>1461.6</v>
      </c>
      <c r="T30" s="214">
        <f>T60*Q30</f>
        <v>1579.1999999999998</v>
      </c>
      <c r="U30" s="214">
        <f>U60*Q30</f>
        <v>1696.8</v>
      </c>
      <c r="V30" s="214">
        <f>V60*Q30</f>
        <v>1814.3999999999999</v>
      </c>
      <c r="W30" s="214">
        <f>W60*Q30</f>
        <v>1931.9999999999998</v>
      </c>
      <c r="X30" s="214">
        <f>X60*Q30</f>
        <v>2049.6</v>
      </c>
      <c r="Y30" s="214">
        <f>Y60*Q30</f>
        <v>2167.1999999999998</v>
      </c>
      <c r="Z30" s="214">
        <f>Z60*Q30</f>
        <v>2284.7999999999997</v>
      </c>
      <c r="AA30" s="214">
        <f>AA60*Q30</f>
        <v>2402.3999999999996</v>
      </c>
      <c r="AB30" s="214">
        <f>AB60*Q30</f>
        <v>2520</v>
      </c>
      <c r="AC30" s="214">
        <f>AC60*Q30</f>
        <v>2637.6</v>
      </c>
      <c r="AD30" s="217">
        <f t="shared" si="41"/>
        <v>23889.599999999999</v>
      </c>
      <c r="AE30" s="157"/>
      <c r="AF30" s="348">
        <f t="shared" si="42"/>
        <v>0.7</v>
      </c>
      <c r="AG30" s="214">
        <f>AG60*AF30</f>
        <v>2755.2</v>
      </c>
      <c r="AH30" s="214">
        <f>AH60*AF30</f>
        <v>2872.7999999999997</v>
      </c>
      <c r="AI30" s="214">
        <f>AI60*AF30</f>
        <v>2990.3999999999996</v>
      </c>
      <c r="AJ30" s="214">
        <f>AJ60*AF30</f>
        <v>3108</v>
      </c>
      <c r="AK30" s="214">
        <f>AK60*AF30</f>
        <v>3225.6</v>
      </c>
      <c r="AL30" s="214">
        <f>AL60*AF30</f>
        <v>3343.2</v>
      </c>
      <c r="AM30" s="214">
        <f>AM60*AF30</f>
        <v>3460.7999999999997</v>
      </c>
      <c r="AN30" s="214">
        <f>AN60*AF30</f>
        <v>3578.3999999999996</v>
      </c>
      <c r="AO30" s="214">
        <f>AO60*AF30</f>
        <v>3695.9999999999995</v>
      </c>
      <c r="AP30" s="214">
        <f>AP60*AF30</f>
        <v>3813.6</v>
      </c>
      <c r="AQ30" s="214">
        <f>AQ60*AF30</f>
        <v>3931.2</v>
      </c>
      <c r="AR30" s="214">
        <f>AR60*AF30</f>
        <v>4048.7999999999997</v>
      </c>
      <c r="AS30" s="217">
        <f t="shared" ref="AS30:AS36" si="43">SUM(AG30:AR30)</f>
        <v>40824</v>
      </c>
      <c r="AT30" s="157"/>
      <c r="AU30" s="325"/>
      <c r="AV30" s="321"/>
      <c r="AW30" s="150"/>
      <c r="AX30" s="150"/>
      <c r="AY30" s="150"/>
      <c r="AZ30" s="150"/>
      <c r="BA30" s="150"/>
      <c r="BB30" s="150"/>
      <c r="BC30" s="154"/>
      <c r="BD30" s="154"/>
      <c r="BE30" s="154"/>
      <c r="BF30" s="154"/>
      <c r="BG30" s="154"/>
      <c r="BH30" s="154"/>
      <c r="BI30" s="154"/>
      <c r="BJ30" s="154"/>
      <c r="BK30" s="154"/>
      <c r="BL30" s="154"/>
      <c r="BM30" s="154"/>
      <c r="BN30" s="154"/>
      <c r="BO30" s="154"/>
      <c r="BP30" s="154"/>
      <c r="BQ30" s="154"/>
      <c r="BR30" s="154"/>
      <c r="BS30" s="154"/>
      <c r="BT30" s="154"/>
      <c r="BU30" s="154"/>
      <c r="BV30" s="154"/>
      <c r="BW30" s="154"/>
      <c r="BX30" s="154"/>
      <c r="BY30" s="154"/>
      <c r="BZ30" s="154"/>
      <c r="CA30" s="154"/>
      <c r="CB30" s="154"/>
      <c r="CC30" s="154"/>
      <c r="CD30" s="154"/>
      <c r="CE30" s="154"/>
      <c r="CF30" s="154"/>
      <c r="CG30" s="154"/>
      <c r="CH30" s="154"/>
    </row>
    <row r="31" spans="1:86" s="212" customFormat="1">
      <c r="A31" s="213" t="s">
        <v>142</v>
      </c>
      <c r="B31" s="176">
        <v>0.18</v>
      </c>
      <c r="C31" s="214">
        <f>C59*B31</f>
        <v>0</v>
      </c>
      <c r="D31" s="214">
        <f>D59*B31</f>
        <v>0</v>
      </c>
      <c r="E31" s="214">
        <f>E59*B31</f>
        <v>28.799999999999997</v>
      </c>
      <c r="F31" s="214">
        <f>F59*B31</f>
        <v>48.96</v>
      </c>
      <c r="G31" s="214">
        <f>G59*B31</f>
        <v>69.12</v>
      </c>
      <c r="H31" s="214">
        <f>H59*B31</f>
        <v>89.28</v>
      </c>
      <c r="I31" s="214">
        <f>I59*B31</f>
        <v>109.44</v>
      </c>
      <c r="J31" s="214">
        <f>J59*B31</f>
        <v>129.6</v>
      </c>
      <c r="K31" s="214">
        <f>K59*B31</f>
        <v>149.76</v>
      </c>
      <c r="L31" s="214">
        <f>L59*B31</f>
        <v>169.92</v>
      </c>
      <c r="M31" s="214">
        <f>M59*B31</f>
        <v>190.07999999999998</v>
      </c>
      <c r="N31" s="214">
        <f>N59*B31</f>
        <v>210.23999999999998</v>
      </c>
      <c r="O31" s="215">
        <f t="shared" ref="O31:O36" si="44">SUM(C31:N31)</f>
        <v>1195.2</v>
      </c>
      <c r="P31" s="157"/>
      <c r="Q31" s="347">
        <f t="shared" si="40"/>
        <v>0.18</v>
      </c>
      <c r="R31" s="214">
        <f>R59*Q31</f>
        <v>230.39999999999998</v>
      </c>
      <c r="S31" s="214">
        <f>S59*Q31</f>
        <v>250.56</v>
      </c>
      <c r="T31" s="214">
        <f>T59*Q31</f>
        <v>270.71999999999997</v>
      </c>
      <c r="U31" s="214">
        <f>U59*Q31</f>
        <v>290.88</v>
      </c>
      <c r="V31" s="214">
        <f>V59*Q31</f>
        <v>311.03999999999996</v>
      </c>
      <c r="W31" s="214">
        <f>W59*Q31</f>
        <v>331.2</v>
      </c>
      <c r="X31" s="214">
        <f>X59*Q31</f>
        <v>351.36</v>
      </c>
      <c r="Y31" s="214">
        <f>Y59*Q31</f>
        <v>371.52</v>
      </c>
      <c r="Z31" s="214">
        <f>Z59*Q31</f>
        <v>391.68</v>
      </c>
      <c r="AA31" s="214">
        <f>AA59*Q31</f>
        <v>411.84</v>
      </c>
      <c r="AB31" s="214">
        <f>AB59*Q31</f>
        <v>432</v>
      </c>
      <c r="AC31" s="214">
        <f>AC59*Q31</f>
        <v>452.15999999999997</v>
      </c>
      <c r="AD31" s="217">
        <f t="shared" si="41"/>
        <v>4095.3599999999997</v>
      </c>
      <c r="AE31" s="157"/>
      <c r="AF31" s="347">
        <f t="shared" si="42"/>
        <v>0.18</v>
      </c>
      <c r="AG31" s="214">
        <f>AG59*AF31</f>
        <v>472.32</v>
      </c>
      <c r="AH31" s="214">
        <f>AH59*AF31</f>
        <v>492.47999999999996</v>
      </c>
      <c r="AI31" s="214">
        <f>AI59*AF31</f>
        <v>512.64</v>
      </c>
      <c r="AJ31" s="214">
        <f>AJ59*AF31</f>
        <v>532.79999999999995</v>
      </c>
      <c r="AK31" s="214">
        <f>AK59*AF31</f>
        <v>552.96</v>
      </c>
      <c r="AL31" s="214">
        <f>AL59*AF31</f>
        <v>573.12</v>
      </c>
      <c r="AM31" s="214">
        <f>AM59*AF31</f>
        <v>593.28</v>
      </c>
      <c r="AN31" s="214">
        <f>AN59*AF31</f>
        <v>613.43999999999994</v>
      </c>
      <c r="AO31" s="214">
        <f>AO59*AF31</f>
        <v>633.6</v>
      </c>
      <c r="AP31" s="214">
        <f>AP59*AF31</f>
        <v>653.76</v>
      </c>
      <c r="AQ31" s="214">
        <f>AQ59*AF31</f>
        <v>673.92</v>
      </c>
      <c r="AR31" s="214">
        <f>AR59*AF31</f>
        <v>694.07999999999993</v>
      </c>
      <c r="AS31" s="217">
        <f t="shared" si="43"/>
        <v>6998.4</v>
      </c>
      <c r="AT31" s="157"/>
      <c r="AU31" s="325"/>
      <c r="AV31" s="321"/>
      <c r="AW31" s="150"/>
      <c r="AX31" s="150"/>
      <c r="AY31" s="150"/>
      <c r="AZ31" s="150"/>
      <c r="BA31" s="150"/>
      <c r="BB31" s="150"/>
      <c r="BC31" s="154"/>
      <c r="BD31" s="154"/>
      <c r="BE31" s="154"/>
      <c r="BF31" s="154"/>
      <c r="BG31" s="154"/>
      <c r="BH31" s="154"/>
      <c r="BI31" s="154"/>
      <c r="BJ31" s="154"/>
      <c r="BK31" s="154"/>
      <c r="BL31" s="154"/>
      <c r="BM31" s="154"/>
      <c r="BN31" s="154"/>
      <c r="BO31" s="154"/>
      <c r="BP31" s="154"/>
      <c r="BQ31" s="154"/>
      <c r="BR31" s="154"/>
      <c r="BS31" s="154"/>
      <c r="BT31" s="154"/>
      <c r="BU31" s="154"/>
      <c r="BV31" s="154"/>
      <c r="BW31" s="154"/>
      <c r="BX31" s="154"/>
      <c r="BY31" s="154"/>
      <c r="BZ31" s="154"/>
      <c r="CA31" s="154"/>
      <c r="CB31" s="154"/>
      <c r="CC31" s="154"/>
      <c r="CD31" s="154"/>
      <c r="CE31" s="154"/>
      <c r="CF31" s="154"/>
      <c r="CG31" s="154"/>
      <c r="CH31" s="154"/>
    </row>
    <row r="32" spans="1:86" s="212" customFormat="1">
      <c r="A32" s="213" t="s">
        <v>141</v>
      </c>
      <c r="B32" s="176">
        <v>0.18</v>
      </c>
      <c r="C32" s="214">
        <f>C60*B32</f>
        <v>0</v>
      </c>
      <c r="D32" s="214">
        <f>D60*B32</f>
        <v>0</v>
      </c>
      <c r="E32" s="214">
        <f>E60*B32</f>
        <v>43.199999999999996</v>
      </c>
      <c r="F32" s="214">
        <f>F60*B32</f>
        <v>73.44</v>
      </c>
      <c r="G32" s="214">
        <f>G60*B32</f>
        <v>103.67999999999999</v>
      </c>
      <c r="H32" s="214">
        <f>H60*B32</f>
        <v>133.91999999999999</v>
      </c>
      <c r="I32" s="214">
        <f>I60*B32</f>
        <v>164.16</v>
      </c>
      <c r="J32" s="214">
        <f>J60*B32</f>
        <v>194.4</v>
      </c>
      <c r="K32" s="214">
        <f>K60*B32</f>
        <v>224.64</v>
      </c>
      <c r="L32" s="214">
        <f>L60*B32</f>
        <v>254.88</v>
      </c>
      <c r="M32" s="214">
        <f>M60*B32</f>
        <v>285.12</v>
      </c>
      <c r="N32" s="214">
        <f>N60*B32</f>
        <v>315.36</v>
      </c>
      <c r="O32" s="215">
        <f t="shared" si="44"/>
        <v>1792.8000000000002</v>
      </c>
      <c r="P32" s="157"/>
      <c r="Q32" s="348">
        <f t="shared" si="40"/>
        <v>0.18</v>
      </c>
      <c r="R32" s="214">
        <f>R60*Q32</f>
        <v>345.59999999999997</v>
      </c>
      <c r="S32" s="214">
        <f>S60*Q32</f>
        <v>375.84</v>
      </c>
      <c r="T32" s="214">
        <f>T60*Q32</f>
        <v>406.08</v>
      </c>
      <c r="U32" s="214">
        <f>U60*Q32</f>
        <v>436.32</v>
      </c>
      <c r="V32" s="214">
        <f>V60*Q32</f>
        <v>466.56</v>
      </c>
      <c r="W32" s="214">
        <f>W60*Q32</f>
        <v>496.79999999999995</v>
      </c>
      <c r="X32" s="214">
        <f>X60*Q32</f>
        <v>527.04</v>
      </c>
      <c r="Y32" s="214">
        <f>Y60*Q32</f>
        <v>557.28</v>
      </c>
      <c r="Z32" s="214">
        <f>Z60*Q32</f>
        <v>587.52</v>
      </c>
      <c r="AA32" s="214">
        <f>AA60*Q32</f>
        <v>617.76</v>
      </c>
      <c r="AB32" s="214">
        <f>AB60*Q32</f>
        <v>648</v>
      </c>
      <c r="AC32" s="214">
        <f>AC60*Q32</f>
        <v>678.24</v>
      </c>
      <c r="AD32" s="217">
        <f t="shared" si="41"/>
        <v>6143.0399999999991</v>
      </c>
      <c r="AE32" s="157"/>
      <c r="AF32" s="348">
        <f t="shared" si="42"/>
        <v>0.18</v>
      </c>
      <c r="AG32" s="214">
        <f>AG60*AF32</f>
        <v>708.48</v>
      </c>
      <c r="AH32" s="214">
        <f>AH60*AF32</f>
        <v>738.72</v>
      </c>
      <c r="AI32" s="214">
        <f>AI60*AF32</f>
        <v>768.95999999999992</v>
      </c>
      <c r="AJ32" s="214">
        <f>AJ60*AF32</f>
        <v>799.19999999999993</v>
      </c>
      <c r="AK32" s="214">
        <f>AK60*AF32</f>
        <v>829.43999999999994</v>
      </c>
      <c r="AL32" s="214">
        <f>AL60*AF32</f>
        <v>859.68</v>
      </c>
      <c r="AM32" s="214">
        <f>AM60*AF32</f>
        <v>889.92</v>
      </c>
      <c r="AN32" s="214">
        <f>AN60*AF32</f>
        <v>920.16</v>
      </c>
      <c r="AO32" s="214">
        <f>AO60*AF32</f>
        <v>950.4</v>
      </c>
      <c r="AP32" s="214">
        <f>AP60*AF32</f>
        <v>980.64</v>
      </c>
      <c r="AQ32" s="214">
        <f>AQ60*AF32</f>
        <v>1010.88</v>
      </c>
      <c r="AR32" s="214">
        <f>AR60*AF32</f>
        <v>1041.1199999999999</v>
      </c>
      <c r="AS32" s="217">
        <f t="shared" si="43"/>
        <v>10497.599999999999</v>
      </c>
      <c r="AT32" s="157"/>
      <c r="AU32" s="325"/>
      <c r="AV32" s="321"/>
      <c r="AW32" s="150"/>
      <c r="AX32" s="150"/>
      <c r="AY32" s="150"/>
      <c r="AZ32" s="150"/>
      <c r="BA32" s="150"/>
      <c r="BB32" s="150"/>
      <c r="BC32" s="154"/>
      <c r="BD32" s="154"/>
      <c r="BE32" s="154"/>
      <c r="BF32" s="154"/>
      <c r="BG32" s="154"/>
      <c r="BH32" s="154"/>
      <c r="BI32" s="154"/>
      <c r="BJ32" s="154"/>
      <c r="BK32" s="154"/>
      <c r="BL32" s="154"/>
      <c r="BM32" s="154"/>
      <c r="BN32" s="154"/>
      <c r="BO32" s="154"/>
      <c r="BP32" s="154"/>
      <c r="BQ32" s="154"/>
      <c r="BR32" s="154"/>
      <c r="BS32" s="154"/>
      <c r="BT32" s="154"/>
      <c r="BU32" s="154"/>
      <c r="BV32" s="154"/>
      <c r="BW32" s="154"/>
      <c r="BX32" s="154"/>
      <c r="BY32" s="154"/>
      <c r="BZ32" s="154"/>
      <c r="CA32" s="154"/>
      <c r="CB32" s="154"/>
      <c r="CC32" s="154"/>
      <c r="CD32" s="154"/>
      <c r="CE32" s="154"/>
      <c r="CF32" s="154"/>
      <c r="CG32" s="154"/>
      <c r="CH32" s="154"/>
    </row>
    <row r="33" spans="1:86" s="212" customFormat="1">
      <c r="A33" s="213" t="s">
        <v>140</v>
      </c>
      <c r="B33" s="176">
        <v>0.12</v>
      </c>
      <c r="C33" s="214">
        <f>C59*B33</f>
        <v>0</v>
      </c>
      <c r="D33" s="214">
        <f>D59*B33</f>
        <v>0</v>
      </c>
      <c r="E33" s="214">
        <f>E59*B33</f>
        <v>19.2</v>
      </c>
      <c r="F33" s="214">
        <f>F59*B33</f>
        <v>32.64</v>
      </c>
      <c r="G33" s="214">
        <f>G59*B33</f>
        <v>46.08</v>
      </c>
      <c r="H33" s="214">
        <f>H59*B33</f>
        <v>59.519999999999996</v>
      </c>
      <c r="I33" s="214">
        <f>I59*B33</f>
        <v>72.959999999999994</v>
      </c>
      <c r="J33" s="214">
        <f>J59*B33</f>
        <v>86.399999999999991</v>
      </c>
      <c r="K33" s="214">
        <f>K59*B33</f>
        <v>99.84</v>
      </c>
      <c r="L33" s="214">
        <f>L59*B33</f>
        <v>113.28</v>
      </c>
      <c r="M33" s="214">
        <f>M59*B33</f>
        <v>126.72</v>
      </c>
      <c r="N33" s="214">
        <f>N59*B33</f>
        <v>140.16</v>
      </c>
      <c r="O33" s="215">
        <f t="shared" si="44"/>
        <v>796.8</v>
      </c>
      <c r="P33" s="157"/>
      <c r="Q33" s="347">
        <f t="shared" si="40"/>
        <v>0.12</v>
      </c>
      <c r="R33" s="214">
        <f>R59*Q33</f>
        <v>153.6</v>
      </c>
      <c r="S33" s="214">
        <f>S59*Q33</f>
        <v>167.04</v>
      </c>
      <c r="T33" s="214">
        <f>T59*Q33</f>
        <v>180.48</v>
      </c>
      <c r="U33" s="214">
        <f>U59*Q33</f>
        <v>193.92</v>
      </c>
      <c r="V33" s="214">
        <f>V59*Q33</f>
        <v>207.35999999999999</v>
      </c>
      <c r="W33" s="214">
        <f>W59*Q33</f>
        <v>220.79999999999998</v>
      </c>
      <c r="X33" s="214">
        <f>X59*Q33</f>
        <v>234.23999999999998</v>
      </c>
      <c r="Y33" s="214">
        <f>Y59*Q33</f>
        <v>247.67999999999998</v>
      </c>
      <c r="Z33" s="214">
        <f>Z59*Q33</f>
        <v>261.12</v>
      </c>
      <c r="AA33" s="214">
        <f>AA59*Q33</f>
        <v>274.56</v>
      </c>
      <c r="AB33" s="214">
        <f>AB59*Q33</f>
        <v>288</v>
      </c>
      <c r="AC33" s="214">
        <f>AC59*Q33</f>
        <v>301.44</v>
      </c>
      <c r="AD33" s="217">
        <f t="shared" si="41"/>
        <v>2730.2400000000002</v>
      </c>
      <c r="AE33" s="157"/>
      <c r="AF33" s="347">
        <f t="shared" si="42"/>
        <v>0.12</v>
      </c>
      <c r="AG33" s="214">
        <f>AG59*AF33</f>
        <v>314.88</v>
      </c>
      <c r="AH33" s="214">
        <f>AH59*AF33</f>
        <v>328.32</v>
      </c>
      <c r="AI33" s="214">
        <f>AI59*AF33</f>
        <v>341.76</v>
      </c>
      <c r="AJ33" s="214">
        <f>AJ59*AF33</f>
        <v>355.2</v>
      </c>
      <c r="AK33" s="214">
        <f>AK59*AF33</f>
        <v>368.64</v>
      </c>
      <c r="AL33" s="214">
        <f>AL59*AF33</f>
        <v>382.08</v>
      </c>
      <c r="AM33" s="214">
        <f>AM59*AF33</f>
        <v>395.52</v>
      </c>
      <c r="AN33" s="214">
        <f>AN59*AF33</f>
        <v>408.96</v>
      </c>
      <c r="AO33" s="214">
        <f>AO59*AF33</f>
        <v>422.4</v>
      </c>
      <c r="AP33" s="214">
        <f>AP59*AF33</f>
        <v>435.84</v>
      </c>
      <c r="AQ33" s="214">
        <f>AQ59*AF33</f>
        <v>449.28</v>
      </c>
      <c r="AR33" s="214">
        <f>AR59*AF33</f>
        <v>462.71999999999997</v>
      </c>
      <c r="AS33" s="217">
        <f t="shared" si="43"/>
        <v>4665.6000000000004</v>
      </c>
      <c r="AT33" s="157"/>
      <c r="AU33" s="325"/>
      <c r="AV33" s="321"/>
      <c r="AW33" s="150"/>
      <c r="AX33" s="150"/>
      <c r="AY33" s="150"/>
      <c r="AZ33" s="150"/>
      <c r="BA33" s="150"/>
      <c r="BB33" s="150"/>
      <c r="BC33" s="154"/>
      <c r="BD33" s="154"/>
      <c r="BE33" s="154"/>
      <c r="BF33" s="154"/>
      <c r="BG33" s="154"/>
      <c r="BH33" s="154"/>
      <c r="BI33" s="154"/>
      <c r="BJ33" s="154"/>
      <c r="BK33" s="154"/>
      <c r="BL33" s="154"/>
      <c r="BM33" s="154"/>
      <c r="BN33" s="154"/>
      <c r="BO33" s="154"/>
      <c r="BP33" s="154"/>
      <c r="BQ33" s="154"/>
      <c r="BR33" s="154"/>
      <c r="BS33" s="154"/>
      <c r="BT33" s="154"/>
      <c r="BU33" s="154"/>
      <c r="BV33" s="154"/>
      <c r="BW33" s="154"/>
      <c r="BX33" s="154"/>
      <c r="BY33" s="154"/>
      <c r="BZ33" s="154"/>
      <c r="CA33" s="154"/>
      <c r="CB33" s="154"/>
      <c r="CC33" s="154"/>
      <c r="CD33" s="154"/>
      <c r="CE33" s="154"/>
      <c r="CF33" s="154"/>
      <c r="CG33" s="154"/>
      <c r="CH33" s="154"/>
    </row>
    <row r="34" spans="1:86" s="212" customFormat="1">
      <c r="A34" s="213" t="s">
        <v>139</v>
      </c>
      <c r="B34" s="176">
        <v>0.12</v>
      </c>
      <c r="C34" s="214">
        <f>C60*B34</f>
        <v>0</v>
      </c>
      <c r="D34" s="214">
        <f>D60*B34</f>
        <v>0</v>
      </c>
      <c r="E34" s="214">
        <f>E60*B34</f>
        <v>28.799999999999997</v>
      </c>
      <c r="F34" s="214">
        <f>F60*B34</f>
        <v>48.96</v>
      </c>
      <c r="G34" s="214">
        <f>G60*B34</f>
        <v>69.12</v>
      </c>
      <c r="H34" s="214">
        <f>H60*B34</f>
        <v>89.28</v>
      </c>
      <c r="I34" s="214">
        <f>I60*B34</f>
        <v>109.44</v>
      </c>
      <c r="J34" s="214">
        <f>J60*B34</f>
        <v>129.6</v>
      </c>
      <c r="K34" s="214">
        <f>K60*B34</f>
        <v>149.76</v>
      </c>
      <c r="L34" s="214">
        <f>L60*B34</f>
        <v>169.92</v>
      </c>
      <c r="M34" s="214">
        <f>M60*B34</f>
        <v>190.07999999999998</v>
      </c>
      <c r="N34" s="214">
        <f>N60*B34</f>
        <v>210.23999999999998</v>
      </c>
      <c r="O34" s="215">
        <f t="shared" si="44"/>
        <v>1195.2</v>
      </c>
      <c r="P34" s="157"/>
      <c r="Q34" s="348">
        <f t="shared" si="40"/>
        <v>0.12</v>
      </c>
      <c r="R34" s="214">
        <f>R60*Q34</f>
        <v>230.39999999999998</v>
      </c>
      <c r="S34" s="214">
        <f>S60*Q34</f>
        <v>250.56</v>
      </c>
      <c r="T34" s="214">
        <f>T60*Q34</f>
        <v>270.71999999999997</v>
      </c>
      <c r="U34" s="214">
        <f>U60*Q34</f>
        <v>290.88</v>
      </c>
      <c r="V34" s="214">
        <f>V60*Q34</f>
        <v>311.03999999999996</v>
      </c>
      <c r="W34" s="214">
        <f>W60*Q34</f>
        <v>331.2</v>
      </c>
      <c r="X34" s="214">
        <f>X60*Q34</f>
        <v>351.36</v>
      </c>
      <c r="Y34" s="214">
        <f>Y60*Q34</f>
        <v>371.52</v>
      </c>
      <c r="Z34" s="214">
        <f>Z60*Q34</f>
        <v>391.68</v>
      </c>
      <c r="AA34" s="214">
        <f>AA60*Q34</f>
        <v>411.84</v>
      </c>
      <c r="AB34" s="214">
        <f>AB60*Q34</f>
        <v>432</v>
      </c>
      <c r="AC34" s="214">
        <f>AC60*Q34</f>
        <v>452.15999999999997</v>
      </c>
      <c r="AD34" s="217">
        <f t="shared" si="41"/>
        <v>4095.3599999999997</v>
      </c>
      <c r="AE34" s="157"/>
      <c r="AF34" s="348">
        <f t="shared" si="42"/>
        <v>0.12</v>
      </c>
      <c r="AG34" s="214">
        <f>AG60*AF34</f>
        <v>472.32</v>
      </c>
      <c r="AH34" s="214">
        <f>AH60*AF34</f>
        <v>492.47999999999996</v>
      </c>
      <c r="AI34" s="214">
        <f>AI60*AF34</f>
        <v>512.64</v>
      </c>
      <c r="AJ34" s="214">
        <f>AJ60*AF34</f>
        <v>532.79999999999995</v>
      </c>
      <c r="AK34" s="214">
        <f>AK60*AF34</f>
        <v>552.96</v>
      </c>
      <c r="AL34" s="214">
        <f>AL60*AF34</f>
        <v>573.12</v>
      </c>
      <c r="AM34" s="214">
        <f>AM60*AF34</f>
        <v>593.28</v>
      </c>
      <c r="AN34" s="214">
        <f>AN60*AF34</f>
        <v>613.43999999999994</v>
      </c>
      <c r="AO34" s="214">
        <f>AO60*AF34</f>
        <v>633.6</v>
      </c>
      <c r="AP34" s="214">
        <f>AP60*AF34</f>
        <v>653.76</v>
      </c>
      <c r="AQ34" s="214">
        <f>AQ60*AF34</f>
        <v>673.92</v>
      </c>
      <c r="AR34" s="214">
        <f>AR60*AF34</f>
        <v>694.07999999999993</v>
      </c>
      <c r="AS34" s="217">
        <f t="shared" si="43"/>
        <v>6998.4</v>
      </c>
      <c r="AT34" s="157"/>
      <c r="AU34" s="325"/>
      <c r="AV34" s="321"/>
      <c r="AW34" s="150"/>
      <c r="AX34" s="150"/>
      <c r="AY34" s="150"/>
      <c r="AZ34" s="150"/>
      <c r="BA34" s="150"/>
      <c r="BB34" s="150"/>
      <c r="BC34" s="154"/>
      <c r="BD34" s="154"/>
      <c r="BE34" s="154"/>
      <c r="BF34" s="154"/>
      <c r="BG34" s="154"/>
      <c r="BH34" s="154"/>
      <c r="BI34" s="154"/>
      <c r="BJ34" s="154"/>
      <c r="BK34" s="154"/>
      <c r="BL34" s="154"/>
      <c r="BM34" s="154"/>
      <c r="BN34" s="154"/>
      <c r="BO34" s="154"/>
      <c r="BP34" s="154"/>
      <c r="BQ34" s="154"/>
      <c r="BR34" s="154"/>
      <c r="BS34" s="154"/>
      <c r="BT34" s="154"/>
      <c r="BU34" s="154"/>
      <c r="BV34" s="154"/>
      <c r="BW34" s="154"/>
      <c r="BX34" s="154"/>
      <c r="BY34" s="154"/>
      <c r="BZ34" s="154"/>
      <c r="CA34" s="154"/>
      <c r="CB34" s="154"/>
      <c r="CC34" s="154"/>
      <c r="CD34" s="154"/>
      <c r="CE34" s="154"/>
      <c r="CF34" s="154"/>
      <c r="CG34" s="154"/>
      <c r="CH34" s="154"/>
    </row>
    <row r="35" spans="1:86" s="212" customFormat="1">
      <c r="A35" s="213" t="s">
        <v>99</v>
      </c>
      <c r="B35" s="176"/>
      <c r="C35" s="214"/>
      <c r="D35" s="214"/>
      <c r="E35" s="214">
        <v>3</v>
      </c>
      <c r="F35" s="214">
        <v>5</v>
      </c>
      <c r="G35" s="214">
        <v>5</v>
      </c>
      <c r="H35" s="214">
        <v>6</v>
      </c>
      <c r="I35" s="214">
        <v>6</v>
      </c>
      <c r="J35" s="214">
        <v>7</v>
      </c>
      <c r="K35" s="214">
        <v>7</v>
      </c>
      <c r="L35" s="214">
        <v>8</v>
      </c>
      <c r="M35" s="214">
        <v>8</v>
      </c>
      <c r="N35" s="214">
        <v>9</v>
      </c>
      <c r="O35" s="215">
        <f t="shared" si="44"/>
        <v>64</v>
      </c>
      <c r="P35" s="157"/>
      <c r="Q35" s="216"/>
      <c r="R35" s="218">
        <v>9</v>
      </c>
      <c r="S35" s="218">
        <v>10</v>
      </c>
      <c r="T35" s="218">
        <v>10</v>
      </c>
      <c r="U35" s="218">
        <v>11</v>
      </c>
      <c r="V35" s="218">
        <v>11</v>
      </c>
      <c r="W35" s="218">
        <v>12</v>
      </c>
      <c r="X35" s="218">
        <v>12</v>
      </c>
      <c r="Y35" s="218">
        <v>13</v>
      </c>
      <c r="Z35" s="218">
        <v>13</v>
      </c>
      <c r="AA35" s="218">
        <v>14</v>
      </c>
      <c r="AB35" s="218">
        <v>14</v>
      </c>
      <c r="AC35" s="218">
        <v>15</v>
      </c>
      <c r="AD35" s="217">
        <f t="shared" si="41"/>
        <v>144</v>
      </c>
      <c r="AE35" s="157"/>
      <c r="AF35" s="216"/>
      <c r="AG35" s="218">
        <v>15</v>
      </c>
      <c r="AH35" s="218">
        <v>16</v>
      </c>
      <c r="AI35" s="218">
        <v>16</v>
      </c>
      <c r="AJ35" s="218">
        <v>17</v>
      </c>
      <c r="AK35" s="218">
        <v>17</v>
      </c>
      <c r="AL35" s="218">
        <v>18</v>
      </c>
      <c r="AM35" s="218">
        <v>18</v>
      </c>
      <c r="AN35" s="218">
        <v>19</v>
      </c>
      <c r="AO35" s="218">
        <v>19</v>
      </c>
      <c r="AP35" s="218">
        <v>20</v>
      </c>
      <c r="AQ35" s="218">
        <v>20</v>
      </c>
      <c r="AR35" s="218">
        <v>21</v>
      </c>
      <c r="AS35" s="217">
        <f t="shared" si="43"/>
        <v>216</v>
      </c>
      <c r="AT35" s="157"/>
      <c r="AU35" s="325"/>
      <c r="AV35" s="321"/>
      <c r="AW35" s="150"/>
      <c r="AX35" s="150"/>
      <c r="AY35" s="150"/>
      <c r="AZ35" s="150"/>
      <c r="BA35" s="150"/>
      <c r="BB35" s="150"/>
      <c r="BC35" s="154"/>
      <c r="BD35" s="154"/>
      <c r="BE35" s="154"/>
      <c r="BF35" s="154"/>
      <c r="BG35" s="154"/>
      <c r="BH35" s="154"/>
      <c r="BI35" s="154"/>
      <c r="BJ35" s="154"/>
      <c r="BK35" s="154"/>
      <c r="BL35" s="154"/>
      <c r="BM35" s="154"/>
      <c r="BN35" s="154"/>
      <c r="BO35" s="154"/>
      <c r="BP35" s="154"/>
      <c r="BQ35" s="154"/>
      <c r="BR35" s="154"/>
      <c r="BS35" s="154"/>
      <c r="BT35" s="154"/>
      <c r="BU35" s="154"/>
      <c r="BV35" s="154"/>
      <c r="BW35" s="154"/>
      <c r="BX35" s="154"/>
      <c r="BY35" s="154"/>
      <c r="BZ35" s="154"/>
      <c r="CA35" s="154"/>
      <c r="CB35" s="154"/>
      <c r="CC35" s="154"/>
      <c r="CD35" s="154"/>
      <c r="CE35" s="154"/>
      <c r="CF35" s="154"/>
      <c r="CG35" s="154"/>
      <c r="CH35" s="154"/>
    </row>
    <row r="36" spans="1:86" s="212" customFormat="1">
      <c r="A36" s="213" t="s">
        <v>100</v>
      </c>
      <c r="B36" s="176"/>
      <c r="C36" s="214"/>
      <c r="D36" s="214"/>
      <c r="E36" s="214">
        <v>1</v>
      </c>
      <c r="F36" s="214">
        <v>1</v>
      </c>
      <c r="G36" s="214">
        <v>1</v>
      </c>
      <c r="H36" s="214">
        <v>2</v>
      </c>
      <c r="I36" s="214">
        <v>2</v>
      </c>
      <c r="J36" s="214">
        <v>2</v>
      </c>
      <c r="K36" s="214">
        <v>3</v>
      </c>
      <c r="L36" s="214">
        <v>3</v>
      </c>
      <c r="M36" s="214">
        <v>3</v>
      </c>
      <c r="N36" s="214">
        <v>4</v>
      </c>
      <c r="O36" s="215">
        <f t="shared" si="44"/>
        <v>22</v>
      </c>
      <c r="P36" s="157"/>
      <c r="Q36" s="216"/>
      <c r="R36" s="218">
        <v>4</v>
      </c>
      <c r="S36" s="218">
        <v>4</v>
      </c>
      <c r="T36" s="218">
        <v>5</v>
      </c>
      <c r="U36" s="218">
        <v>5</v>
      </c>
      <c r="V36" s="218">
        <v>5</v>
      </c>
      <c r="W36" s="218">
        <v>6</v>
      </c>
      <c r="X36" s="218">
        <v>6</v>
      </c>
      <c r="Y36" s="218">
        <v>6</v>
      </c>
      <c r="Z36" s="218">
        <v>7</v>
      </c>
      <c r="AA36" s="218">
        <v>7</v>
      </c>
      <c r="AB36" s="218">
        <v>7</v>
      </c>
      <c r="AC36" s="218">
        <v>8</v>
      </c>
      <c r="AD36" s="217">
        <f t="shared" si="41"/>
        <v>70</v>
      </c>
      <c r="AE36" s="157"/>
      <c r="AF36" s="219"/>
      <c r="AG36" s="218">
        <v>8</v>
      </c>
      <c r="AH36" s="218">
        <v>8</v>
      </c>
      <c r="AI36" s="218">
        <v>9</v>
      </c>
      <c r="AJ36" s="218">
        <v>9</v>
      </c>
      <c r="AK36" s="218">
        <v>9</v>
      </c>
      <c r="AL36" s="218">
        <v>10</v>
      </c>
      <c r="AM36" s="218">
        <v>10</v>
      </c>
      <c r="AN36" s="218">
        <v>10</v>
      </c>
      <c r="AO36" s="218">
        <v>11</v>
      </c>
      <c r="AP36" s="218">
        <v>11</v>
      </c>
      <c r="AQ36" s="218">
        <v>11</v>
      </c>
      <c r="AR36" s="218">
        <v>12</v>
      </c>
      <c r="AS36" s="217">
        <f t="shared" si="43"/>
        <v>118</v>
      </c>
      <c r="AT36" s="157"/>
      <c r="AU36" s="325"/>
      <c r="AV36" s="321"/>
      <c r="AW36" s="150"/>
      <c r="AX36" s="150"/>
      <c r="AY36" s="150"/>
      <c r="AZ36" s="150"/>
      <c r="BA36" s="150"/>
      <c r="BB36" s="150"/>
      <c r="BC36" s="154"/>
      <c r="BD36" s="154"/>
      <c r="BE36" s="154"/>
      <c r="BF36" s="154"/>
      <c r="BG36" s="154"/>
      <c r="BH36" s="154"/>
      <c r="BI36" s="154"/>
      <c r="BJ36" s="154"/>
      <c r="BK36" s="154"/>
      <c r="BL36" s="154"/>
      <c r="BM36" s="154"/>
      <c r="BN36" s="154"/>
      <c r="BO36" s="154"/>
      <c r="BP36" s="154"/>
      <c r="BQ36" s="154"/>
      <c r="BR36" s="154"/>
      <c r="BS36" s="154"/>
      <c r="BT36" s="154"/>
      <c r="BU36" s="154"/>
      <c r="BV36" s="154"/>
      <c r="BW36" s="154"/>
      <c r="BX36" s="154"/>
      <c r="BY36" s="154"/>
      <c r="BZ36" s="154"/>
      <c r="CA36" s="154"/>
      <c r="CB36" s="154"/>
      <c r="CC36" s="154"/>
      <c r="CD36" s="154"/>
      <c r="CE36" s="154"/>
      <c r="CF36" s="154"/>
      <c r="CG36" s="154"/>
      <c r="CH36" s="154"/>
    </row>
    <row r="37" spans="1:86">
      <c r="A37" s="177"/>
      <c r="B37" s="220"/>
      <c r="C37" s="221"/>
      <c r="D37" s="221"/>
      <c r="E37" s="221"/>
      <c r="F37" s="221"/>
      <c r="G37" s="221"/>
      <c r="H37" s="221"/>
      <c r="I37" s="221"/>
      <c r="J37" s="221"/>
      <c r="K37" s="221"/>
      <c r="L37" s="221"/>
      <c r="M37" s="221"/>
      <c r="N37" s="221"/>
      <c r="O37" s="222"/>
      <c r="P37" s="157"/>
      <c r="Q37" s="223"/>
      <c r="R37" s="224"/>
      <c r="S37" s="224"/>
      <c r="T37" s="224"/>
      <c r="U37" s="224"/>
      <c r="V37" s="224"/>
      <c r="W37" s="224"/>
      <c r="X37" s="224"/>
      <c r="Y37" s="224"/>
      <c r="Z37" s="224"/>
      <c r="AA37" s="224"/>
      <c r="AB37" s="221"/>
      <c r="AC37" s="221"/>
      <c r="AD37" s="222"/>
      <c r="AE37" s="157"/>
      <c r="AF37" s="223"/>
      <c r="AG37" s="224"/>
      <c r="AH37" s="224"/>
      <c r="AI37" s="224"/>
      <c r="AJ37" s="224"/>
      <c r="AK37" s="224"/>
      <c r="AL37" s="224"/>
      <c r="AM37" s="224"/>
      <c r="AN37" s="224"/>
      <c r="AO37" s="224"/>
      <c r="AP37" s="224"/>
      <c r="AQ37" s="221"/>
      <c r="AR37" s="221"/>
      <c r="AS37" s="222"/>
      <c r="AT37" s="157"/>
      <c r="AU37" s="326"/>
      <c r="AV37" s="321"/>
      <c r="BC37" s="154"/>
      <c r="BD37" s="154"/>
      <c r="BE37" s="154"/>
      <c r="BF37" s="154"/>
      <c r="BG37" s="154"/>
      <c r="BH37" s="154"/>
      <c r="BI37" s="154"/>
      <c r="BJ37" s="154"/>
      <c r="BK37" s="154"/>
      <c r="BL37" s="154"/>
      <c r="BM37" s="154"/>
      <c r="BN37" s="154"/>
      <c r="BO37" s="154"/>
      <c r="BP37" s="154"/>
      <c r="BQ37" s="154"/>
      <c r="BR37" s="154"/>
      <c r="BS37" s="154"/>
      <c r="BT37" s="154"/>
      <c r="BU37" s="154"/>
      <c r="BV37" s="154"/>
      <c r="BW37" s="154"/>
      <c r="BX37" s="154"/>
      <c r="BY37" s="154"/>
      <c r="BZ37" s="154"/>
      <c r="CA37" s="154"/>
      <c r="CB37" s="154"/>
      <c r="CC37" s="154"/>
      <c r="CD37" s="154"/>
      <c r="CE37" s="154"/>
      <c r="CF37" s="154"/>
      <c r="CG37" s="154"/>
      <c r="CH37" s="154"/>
    </row>
    <row r="38" spans="1:86" ht="17">
      <c r="A38" s="338" t="s">
        <v>154</v>
      </c>
      <c r="B38" s="339" t="s">
        <v>169</v>
      </c>
      <c r="C38" s="161" t="str">
        <f t="shared" ref="C38:O38" si="45">C27</f>
        <v>Month 1</v>
      </c>
      <c r="D38" s="161" t="str">
        <f t="shared" si="45"/>
        <v>Month 2</v>
      </c>
      <c r="E38" s="161" t="str">
        <f t="shared" si="45"/>
        <v>Month 3</v>
      </c>
      <c r="F38" s="161" t="str">
        <f t="shared" si="45"/>
        <v>Month 4</v>
      </c>
      <c r="G38" s="161" t="str">
        <f t="shared" si="45"/>
        <v>Month 5</v>
      </c>
      <c r="H38" s="161" t="str">
        <f t="shared" si="45"/>
        <v>Month 6</v>
      </c>
      <c r="I38" s="161" t="str">
        <f t="shared" si="45"/>
        <v>Month 7</v>
      </c>
      <c r="J38" s="161" t="str">
        <f t="shared" si="45"/>
        <v>Month 8</v>
      </c>
      <c r="K38" s="161" t="str">
        <f t="shared" si="45"/>
        <v>Month 9</v>
      </c>
      <c r="L38" s="161" t="str">
        <f t="shared" si="45"/>
        <v>Month 10</v>
      </c>
      <c r="M38" s="161" t="str">
        <f t="shared" si="45"/>
        <v>Month 11</v>
      </c>
      <c r="N38" s="161" t="str">
        <f t="shared" si="45"/>
        <v>Month 12</v>
      </c>
      <c r="O38" s="161" t="str">
        <f t="shared" si="45"/>
        <v>Year 1</v>
      </c>
      <c r="P38" s="157"/>
      <c r="Q38" s="339" t="s">
        <v>169</v>
      </c>
      <c r="R38" s="161" t="str">
        <f t="shared" ref="R38:AD38" si="46">R27</f>
        <v>Month 1</v>
      </c>
      <c r="S38" s="161" t="str">
        <f t="shared" si="46"/>
        <v>Month 2</v>
      </c>
      <c r="T38" s="161" t="str">
        <f t="shared" si="46"/>
        <v>Month 3</v>
      </c>
      <c r="U38" s="161" t="str">
        <f t="shared" si="46"/>
        <v>Month 4</v>
      </c>
      <c r="V38" s="161" t="str">
        <f t="shared" si="46"/>
        <v>Month 5</v>
      </c>
      <c r="W38" s="161" t="str">
        <f t="shared" si="46"/>
        <v>Month 6</v>
      </c>
      <c r="X38" s="161" t="str">
        <f t="shared" si="46"/>
        <v>Month 7</v>
      </c>
      <c r="Y38" s="161" t="str">
        <f t="shared" si="46"/>
        <v>Month 8</v>
      </c>
      <c r="Z38" s="161" t="str">
        <f t="shared" si="46"/>
        <v>Month 9</v>
      </c>
      <c r="AA38" s="161" t="str">
        <f t="shared" si="46"/>
        <v>Month 10</v>
      </c>
      <c r="AB38" s="161" t="str">
        <f t="shared" si="46"/>
        <v>Month 11</v>
      </c>
      <c r="AC38" s="161" t="str">
        <f t="shared" si="46"/>
        <v>Month 12</v>
      </c>
      <c r="AD38" s="161" t="str">
        <f t="shared" si="46"/>
        <v>Year 2</v>
      </c>
      <c r="AE38" s="157"/>
      <c r="AF38" s="339" t="s">
        <v>169</v>
      </c>
      <c r="AG38" s="161" t="str">
        <f t="shared" ref="AG38:AS38" si="47">AG27</f>
        <v>Month 1</v>
      </c>
      <c r="AH38" s="161" t="str">
        <f t="shared" si="47"/>
        <v>Month 2</v>
      </c>
      <c r="AI38" s="161" t="str">
        <f t="shared" si="47"/>
        <v>Month 3</v>
      </c>
      <c r="AJ38" s="161" t="str">
        <f t="shared" si="47"/>
        <v>Month 4</v>
      </c>
      <c r="AK38" s="161" t="str">
        <f t="shared" si="47"/>
        <v>Month 5</v>
      </c>
      <c r="AL38" s="161" t="str">
        <f t="shared" si="47"/>
        <v>Month 6</v>
      </c>
      <c r="AM38" s="161" t="str">
        <f t="shared" si="47"/>
        <v>Month 7</v>
      </c>
      <c r="AN38" s="161" t="str">
        <f t="shared" si="47"/>
        <v>Month 8</v>
      </c>
      <c r="AO38" s="161" t="str">
        <f t="shared" si="47"/>
        <v>Month 9</v>
      </c>
      <c r="AP38" s="161" t="str">
        <f t="shared" si="47"/>
        <v>Month 10</v>
      </c>
      <c r="AQ38" s="161" t="str">
        <f t="shared" si="47"/>
        <v>Month 11</v>
      </c>
      <c r="AR38" s="161" t="str">
        <f t="shared" si="47"/>
        <v>Month 12</v>
      </c>
      <c r="AS38" s="161" t="str">
        <f t="shared" si="47"/>
        <v>Year 3</v>
      </c>
      <c r="AT38" s="157"/>
      <c r="AU38" s="326"/>
      <c r="AV38" s="321"/>
      <c r="BC38" s="154"/>
      <c r="BD38" s="154"/>
      <c r="BE38" s="154"/>
      <c r="BF38" s="154"/>
      <c r="BG38" s="154"/>
      <c r="BH38" s="154"/>
      <c r="BI38" s="154"/>
      <c r="BJ38" s="154"/>
      <c r="BK38" s="154"/>
      <c r="BL38" s="154"/>
      <c r="BM38" s="154"/>
      <c r="BN38" s="154"/>
      <c r="BO38" s="154"/>
      <c r="BP38" s="154"/>
      <c r="BQ38" s="154"/>
      <c r="BR38" s="154"/>
      <c r="BS38" s="154"/>
      <c r="BT38" s="154"/>
      <c r="BU38" s="154"/>
      <c r="BV38" s="154"/>
      <c r="BW38" s="154"/>
      <c r="BX38" s="154"/>
      <c r="BY38" s="154"/>
      <c r="BZ38" s="154"/>
      <c r="CA38" s="154"/>
      <c r="CB38" s="154"/>
      <c r="CC38" s="154"/>
      <c r="CD38" s="154"/>
      <c r="CE38" s="154"/>
      <c r="CF38" s="154"/>
      <c r="CG38" s="154"/>
      <c r="CH38" s="154"/>
    </row>
    <row r="39" spans="1:86" s="212" customFormat="1">
      <c r="A39" s="225" t="str">
        <f t="shared" ref="A39:A44" si="48">A29</f>
        <v xml:space="preserve">Private Clients </v>
      </c>
      <c r="B39" s="226">
        <v>20</v>
      </c>
      <c r="C39" s="227">
        <f t="shared" ref="C39" si="49">C29*$B39</f>
        <v>0</v>
      </c>
      <c r="D39" s="227">
        <f t="shared" ref="D39:N39" si="50">D29*$B39</f>
        <v>0</v>
      </c>
      <c r="E39" s="227">
        <f t="shared" si="50"/>
        <v>2240</v>
      </c>
      <c r="F39" s="227">
        <f t="shared" si="50"/>
        <v>3807.9999999999995</v>
      </c>
      <c r="G39" s="227">
        <f t="shared" si="50"/>
        <v>5375.9999999999991</v>
      </c>
      <c r="H39" s="227">
        <f t="shared" si="50"/>
        <v>6944</v>
      </c>
      <c r="I39" s="227">
        <f t="shared" si="50"/>
        <v>8512</v>
      </c>
      <c r="J39" s="227">
        <f t="shared" si="50"/>
        <v>10079.999999999998</v>
      </c>
      <c r="K39" s="227">
        <f t="shared" si="50"/>
        <v>11648</v>
      </c>
      <c r="L39" s="227">
        <f t="shared" si="50"/>
        <v>13216</v>
      </c>
      <c r="M39" s="227">
        <f t="shared" si="50"/>
        <v>14783.999999999998</v>
      </c>
      <c r="N39" s="227">
        <f t="shared" si="50"/>
        <v>16351.999999999998</v>
      </c>
      <c r="O39" s="228">
        <f t="shared" ref="O39:O45" si="51">SUM(C39:N39)</f>
        <v>92960</v>
      </c>
      <c r="P39" s="157"/>
      <c r="Q39" s="187">
        <f t="shared" ref="Q39:Q46" si="52">B39</f>
        <v>20</v>
      </c>
      <c r="R39" s="229">
        <f t="shared" ref="R39" si="53">R29*$Q39</f>
        <v>17920</v>
      </c>
      <c r="S39" s="229">
        <f t="shared" ref="S39:AC39" si="54">S29*$Q39</f>
        <v>19488</v>
      </c>
      <c r="T39" s="229">
        <f t="shared" si="54"/>
        <v>21056</v>
      </c>
      <c r="U39" s="229">
        <f t="shared" si="54"/>
        <v>22623.999999999996</v>
      </c>
      <c r="V39" s="229">
        <f t="shared" si="54"/>
        <v>24192</v>
      </c>
      <c r="W39" s="229">
        <f t="shared" si="54"/>
        <v>25760</v>
      </c>
      <c r="X39" s="229">
        <f t="shared" si="54"/>
        <v>27327.999999999996</v>
      </c>
      <c r="Y39" s="229">
        <f t="shared" si="54"/>
        <v>28896</v>
      </c>
      <c r="Z39" s="229">
        <f t="shared" si="54"/>
        <v>30463.999999999996</v>
      </c>
      <c r="AA39" s="229">
        <f t="shared" si="54"/>
        <v>32032</v>
      </c>
      <c r="AB39" s="229">
        <f t="shared" si="54"/>
        <v>33600</v>
      </c>
      <c r="AC39" s="229">
        <f t="shared" si="54"/>
        <v>35168</v>
      </c>
      <c r="AD39" s="228">
        <f t="shared" ref="AD39:AD46" si="55">SUM(R39:AC39)</f>
        <v>318528</v>
      </c>
      <c r="AE39" s="157"/>
      <c r="AF39" s="187">
        <f t="shared" ref="AF39:AF46" si="56">Q39</f>
        <v>20</v>
      </c>
      <c r="AG39" s="229">
        <f t="shared" ref="AG39" si="57">AG29*$AF39</f>
        <v>36736</v>
      </c>
      <c r="AH39" s="229">
        <f t="shared" ref="AH39:AR39" si="58">AH29*$AF39</f>
        <v>38304</v>
      </c>
      <c r="AI39" s="229">
        <f t="shared" si="58"/>
        <v>39872</v>
      </c>
      <c r="AJ39" s="229">
        <f t="shared" si="58"/>
        <v>41440</v>
      </c>
      <c r="AK39" s="229">
        <f t="shared" si="58"/>
        <v>43007.999999999993</v>
      </c>
      <c r="AL39" s="229">
        <f t="shared" si="58"/>
        <v>44575.999999999993</v>
      </c>
      <c r="AM39" s="229">
        <f t="shared" si="58"/>
        <v>46144</v>
      </c>
      <c r="AN39" s="229">
        <f t="shared" si="58"/>
        <v>47712</v>
      </c>
      <c r="AO39" s="229">
        <f t="shared" si="58"/>
        <v>49280</v>
      </c>
      <c r="AP39" s="229">
        <f t="shared" si="58"/>
        <v>50847.999999999993</v>
      </c>
      <c r="AQ39" s="229">
        <f t="shared" si="58"/>
        <v>52415.999999999993</v>
      </c>
      <c r="AR39" s="229">
        <f t="shared" si="58"/>
        <v>53984</v>
      </c>
      <c r="AS39" s="228">
        <f>SUM(AG39:AR39)</f>
        <v>544320</v>
      </c>
      <c r="AT39" s="157"/>
      <c r="AU39" s="326"/>
      <c r="AV39" s="321"/>
      <c r="AW39" s="150"/>
      <c r="AX39" s="150"/>
      <c r="AY39" s="150"/>
      <c r="AZ39" s="150"/>
      <c r="BA39" s="150"/>
      <c r="BB39" s="150"/>
      <c r="BC39" s="154"/>
      <c r="BD39" s="154"/>
      <c r="BE39" s="154"/>
      <c r="BF39" s="154"/>
      <c r="BG39" s="154"/>
      <c r="BH39" s="154"/>
      <c r="BI39" s="154"/>
      <c r="BJ39" s="154"/>
      <c r="BK39" s="154"/>
      <c r="BL39" s="154"/>
      <c r="BM39" s="154"/>
      <c r="BN39" s="154"/>
      <c r="BO39" s="154"/>
      <c r="BP39" s="154"/>
      <c r="BQ39" s="154"/>
      <c r="BR39" s="154"/>
      <c r="BS39" s="154"/>
      <c r="BT39" s="154"/>
      <c r="BU39" s="154"/>
      <c r="BV39" s="154"/>
      <c r="BW39" s="154"/>
      <c r="BX39" s="154"/>
      <c r="BY39" s="154"/>
      <c r="BZ39" s="154"/>
      <c r="CA39" s="154"/>
      <c r="CB39" s="154"/>
      <c r="CC39" s="154"/>
      <c r="CD39" s="154"/>
      <c r="CE39" s="154"/>
      <c r="CF39" s="154"/>
      <c r="CG39" s="154"/>
      <c r="CH39" s="154"/>
    </row>
    <row r="40" spans="1:86" s="212" customFormat="1">
      <c r="A40" s="225" t="str">
        <f t="shared" si="48"/>
        <v xml:space="preserve">Social Services </v>
      </c>
      <c r="B40" s="226">
        <v>15.5</v>
      </c>
      <c r="C40" s="227">
        <f t="shared" ref="C40:N40" si="59">C30*$B40</f>
        <v>0</v>
      </c>
      <c r="D40" s="227">
        <f t="shared" si="59"/>
        <v>0</v>
      </c>
      <c r="E40" s="227">
        <f t="shared" si="59"/>
        <v>2604</v>
      </c>
      <c r="F40" s="227">
        <f t="shared" si="59"/>
        <v>4426.7999999999993</v>
      </c>
      <c r="G40" s="227">
        <f t="shared" si="59"/>
        <v>6249.5999999999995</v>
      </c>
      <c r="H40" s="227">
        <f t="shared" si="59"/>
        <v>8072.4</v>
      </c>
      <c r="I40" s="227">
        <f t="shared" si="59"/>
        <v>9895.1999999999989</v>
      </c>
      <c r="J40" s="227">
        <f t="shared" si="59"/>
        <v>11718</v>
      </c>
      <c r="K40" s="227">
        <f t="shared" si="59"/>
        <v>13540.8</v>
      </c>
      <c r="L40" s="227">
        <f t="shared" si="59"/>
        <v>15363.599999999999</v>
      </c>
      <c r="M40" s="227">
        <f t="shared" si="59"/>
        <v>17186.399999999998</v>
      </c>
      <c r="N40" s="227">
        <f t="shared" si="59"/>
        <v>19009.199999999997</v>
      </c>
      <c r="O40" s="228">
        <f t="shared" ref="O40:O46" si="60">SUM(C40:N40)</f>
        <v>108065.99999999999</v>
      </c>
      <c r="P40" s="157"/>
      <c r="Q40" s="187">
        <f t="shared" si="52"/>
        <v>15.5</v>
      </c>
      <c r="R40" s="229">
        <f t="shared" ref="R40:AC40" si="61">R30*$Q40</f>
        <v>20832</v>
      </c>
      <c r="S40" s="229">
        <f t="shared" si="61"/>
        <v>22654.799999999999</v>
      </c>
      <c r="T40" s="229">
        <f t="shared" si="61"/>
        <v>24477.599999999999</v>
      </c>
      <c r="U40" s="229">
        <f t="shared" si="61"/>
        <v>26300.399999999998</v>
      </c>
      <c r="V40" s="229">
        <f t="shared" si="61"/>
        <v>28123.199999999997</v>
      </c>
      <c r="W40" s="229">
        <f t="shared" si="61"/>
        <v>29945.999999999996</v>
      </c>
      <c r="X40" s="229">
        <f t="shared" si="61"/>
        <v>31768.799999999999</v>
      </c>
      <c r="Y40" s="229">
        <f t="shared" si="61"/>
        <v>33591.599999999999</v>
      </c>
      <c r="Z40" s="229">
        <f t="shared" si="61"/>
        <v>35414.399999999994</v>
      </c>
      <c r="AA40" s="229">
        <f t="shared" si="61"/>
        <v>37237.199999999997</v>
      </c>
      <c r="AB40" s="229">
        <f t="shared" si="61"/>
        <v>39060</v>
      </c>
      <c r="AC40" s="229">
        <f t="shared" si="61"/>
        <v>40882.799999999996</v>
      </c>
      <c r="AD40" s="228">
        <f t="shared" si="55"/>
        <v>370288.79999999993</v>
      </c>
      <c r="AE40" s="157"/>
      <c r="AF40" s="187">
        <f t="shared" si="56"/>
        <v>15.5</v>
      </c>
      <c r="AG40" s="229">
        <f t="shared" ref="AG40:AR40" si="62">AG30*$AF40</f>
        <v>42705.599999999999</v>
      </c>
      <c r="AH40" s="229">
        <f t="shared" si="62"/>
        <v>44528.399999999994</v>
      </c>
      <c r="AI40" s="229">
        <f t="shared" si="62"/>
        <v>46351.199999999997</v>
      </c>
      <c r="AJ40" s="229">
        <f t="shared" si="62"/>
        <v>48174</v>
      </c>
      <c r="AK40" s="229">
        <f t="shared" si="62"/>
        <v>49996.799999999996</v>
      </c>
      <c r="AL40" s="229">
        <f t="shared" si="62"/>
        <v>51819.6</v>
      </c>
      <c r="AM40" s="229">
        <f t="shared" si="62"/>
        <v>53642.399999999994</v>
      </c>
      <c r="AN40" s="229">
        <f t="shared" si="62"/>
        <v>55465.2</v>
      </c>
      <c r="AO40" s="229">
        <f t="shared" si="62"/>
        <v>57287.999999999993</v>
      </c>
      <c r="AP40" s="229">
        <f t="shared" si="62"/>
        <v>59110.799999999996</v>
      </c>
      <c r="AQ40" s="229">
        <f t="shared" si="62"/>
        <v>60933.599999999999</v>
      </c>
      <c r="AR40" s="229">
        <f t="shared" si="62"/>
        <v>62756.399999999994</v>
      </c>
      <c r="AS40" s="228">
        <f>SUM(AG40:AR40)</f>
        <v>632772</v>
      </c>
      <c r="AT40" s="157"/>
      <c r="AU40" s="326"/>
      <c r="AV40" s="321"/>
      <c r="AW40" s="150"/>
      <c r="AX40" s="150"/>
      <c r="AY40" s="150"/>
      <c r="AZ40" s="150"/>
      <c r="BA40" s="150"/>
      <c r="BB40" s="150"/>
      <c r="BC40" s="154"/>
      <c r="BD40" s="154"/>
      <c r="BE40" s="154"/>
      <c r="BF40" s="154"/>
      <c r="BG40" s="154"/>
      <c r="BH40" s="154"/>
      <c r="BI40" s="154"/>
      <c r="BJ40" s="154"/>
      <c r="BK40" s="154"/>
      <c r="BL40" s="154"/>
      <c r="BM40" s="154"/>
      <c r="BN40" s="154"/>
      <c r="BO40" s="154"/>
      <c r="BP40" s="154"/>
      <c r="BQ40" s="154"/>
      <c r="BR40" s="154"/>
      <c r="BS40" s="154"/>
      <c r="BT40" s="154"/>
      <c r="BU40" s="154"/>
      <c r="BV40" s="154"/>
      <c r="BW40" s="154"/>
      <c r="BX40" s="154"/>
      <c r="BY40" s="154"/>
      <c r="BZ40" s="154"/>
      <c r="CA40" s="154"/>
      <c r="CB40" s="154"/>
      <c r="CC40" s="154"/>
      <c r="CD40" s="154"/>
      <c r="CE40" s="154"/>
      <c r="CF40" s="154"/>
      <c r="CG40" s="154"/>
      <c r="CH40" s="154"/>
    </row>
    <row r="41" spans="1:86" s="212" customFormat="1">
      <c r="A41" s="225" t="str">
        <f t="shared" si="48"/>
        <v>Private Clients +25%</v>
      </c>
      <c r="B41" s="226">
        <f>B39*1.25</f>
        <v>25</v>
      </c>
      <c r="C41" s="227">
        <f t="shared" ref="C41:N41" si="63">C31*$B41</f>
        <v>0</v>
      </c>
      <c r="D41" s="227">
        <f t="shared" si="63"/>
        <v>0</v>
      </c>
      <c r="E41" s="227">
        <f t="shared" si="63"/>
        <v>719.99999999999989</v>
      </c>
      <c r="F41" s="227">
        <f t="shared" si="63"/>
        <v>1224</v>
      </c>
      <c r="G41" s="227">
        <f t="shared" si="63"/>
        <v>1728</v>
      </c>
      <c r="H41" s="227">
        <f t="shared" si="63"/>
        <v>2232</v>
      </c>
      <c r="I41" s="227">
        <f t="shared" si="63"/>
        <v>2736</v>
      </c>
      <c r="J41" s="227">
        <f t="shared" si="63"/>
        <v>3240</v>
      </c>
      <c r="K41" s="227">
        <f t="shared" si="63"/>
        <v>3744</v>
      </c>
      <c r="L41" s="227">
        <f t="shared" si="63"/>
        <v>4248</v>
      </c>
      <c r="M41" s="227">
        <f t="shared" si="63"/>
        <v>4752</v>
      </c>
      <c r="N41" s="227">
        <f t="shared" si="63"/>
        <v>5255.9999999999991</v>
      </c>
      <c r="O41" s="228">
        <f t="shared" si="51"/>
        <v>29880</v>
      </c>
      <c r="P41" s="157"/>
      <c r="Q41" s="187">
        <f t="shared" si="52"/>
        <v>25</v>
      </c>
      <c r="R41" s="229">
        <f t="shared" ref="R41:AC41" si="64">R31*$Q41</f>
        <v>5759.9999999999991</v>
      </c>
      <c r="S41" s="229">
        <f t="shared" si="64"/>
        <v>6264</v>
      </c>
      <c r="T41" s="229">
        <f t="shared" si="64"/>
        <v>6767.9999999999991</v>
      </c>
      <c r="U41" s="229">
        <f t="shared" si="64"/>
        <v>7272</v>
      </c>
      <c r="V41" s="229">
        <f t="shared" si="64"/>
        <v>7775.9999999999991</v>
      </c>
      <c r="W41" s="229">
        <f t="shared" si="64"/>
        <v>8280</v>
      </c>
      <c r="X41" s="229">
        <f t="shared" si="64"/>
        <v>8784</v>
      </c>
      <c r="Y41" s="229">
        <f t="shared" si="64"/>
        <v>9288</v>
      </c>
      <c r="Z41" s="229">
        <f t="shared" si="64"/>
        <v>9792</v>
      </c>
      <c r="AA41" s="229">
        <f t="shared" si="64"/>
        <v>10296</v>
      </c>
      <c r="AB41" s="229">
        <f t="shared" si="64"/>
        <v>10800</v>
      </c>
      <c r="AC41" s="229">
        <f t="shared" si="64"/>
        <v>11304</v>
      </c>
      <c r="AD41" s="228">
        <f t="shared" si="55"/>
        <v>102384</v>
      </c>
      <c r="AE41" s="157"/>
      <c r="AF41" s="187">
        <f t="shared" si="56"/>
        <v>25</v>
      </c>
      <c r="AG41" s="229">
        <f t="shared" ref="AG41:AR41" si="65">AG31*$AF41</f>
        <v>11808</v>
      </c>
      <c r="AH41" s="229">
        <f t="shared" si="65"/>
        <v>12311.999999999998</v>
      </c>
      <c r="AI41" s="229">
        <f t="shared" si="65"/>
        <v>12816</v>
      </c>
      <c r="AJ41" s="229">
        <f t="shared" si="65"/>
        <v>13319.999999999998</v>
      </c>
      <c r="AK41" s="229">
        <f t="shared" si="65"/>
        <v>13824</v>
      </c>
      <c r="AL41" s="229">
        <f t="shared" si="65"/>
        <v>14328</v>
      </c>
      <c r="AM41" s="229">
        <f t="shared" si="65"/>
        <v>14832</v>
      </c>
      <c r="AN41" s="229">
        <f t="shared" si="65"/>
        <v>15335.999999999998</v>
      </c>
      <c r="AO41" s="229">
        <f t="shared" si="65"/>
        <v>15840</v>
      </c>
      <c r="AP41" s="229">
        <f t="shared" si="65"/>
        <v>16344</v>
      </c>
      <c r="AQ41" s="229">
        <f t="shared" si="65"/>
        <v>16848</v>
      </c>
      <c r="AR41" s="229">
        <f t="shared" si="65"/>
        <v>17352</v>
      </c>
      <c r="AS41" s="228">
        <f t="shared" ref="AS41:AS46" si="66">SUM(AG41:AR41)</f>
        <v>174960</v>
      </c>
      <c r="AT41" s="157"/>
      <c r="AU41" s="326"/>
      <c r="AV41" s="321"/>
      <c r="AW41" s="150"/>
      <c r="AX41" s="150"/>
      <c r="AY41" s="150"/>
      <c r="AZ41" s="150"/>
      <c r="BA41" s="150"/>
      <c r="BB41" s="150"/>
      <c r="BC41" s="154"/>
      <c r="BD41" s="154"/>
      <c r="BE41" s="154"/>
      <c r="BF41" s="154"/>
      <c r="BG41" s="154"/>
      <c r="BH41" s="154"/>
      <c r="BI41" s="154"/>
      <c r="BJ41" s="154"/>
      <c r="BK41" s="154"/>
      <c r="BL41" s="154"/>
      <c r="BM41" s="154"/>
      <c r="BN41" s="154"/>
      <c r="BO41" s="154"/>
      <c r="BP41" s="154"/>
      <c r="BQ41" s="154"/>
      <c r="BR41" s="154"/>
      <c r="BS41" s="154"/>
      <c r="BT41" s="154"/>
      <c r="BU41" s="154"/>
      <c r="BV41" s="154"/>
      <c r="BW41" s="154"/>
      <c r="BX41" s="154"/>
      <c r="BY41" s="154"/>
      <c r="BZ41" s="154"/>
      <c r="CA41" s="154"/>
      <c r="CB41" s="154"/>
      <c r="CC41" s="154"/>
      <c r="CD41" s="154"/>
      <c r="CE41" s="154"/>
      <c r="CF41" s="154"/>
      <c r="CG41" s="154"/>
      <c r="CH41" s="154"/>
    </row>
    <row r="42" spans="1:86" s="212" customFormat="1">
      <c r="A42" s="225" t="str">
        <f t="shared" si="48"/>
        <v>Social Services +25%</v>
      </c>
      <c r="B42" s="226">
        <f>B40*1.25</f>
        <v>19.375</v>
      </c>
      <c r="C42" s="227">
        <f t="shared" ref="C42:N42" si="67">C32*$B42</f>
        <v>0</v>
      </c>
      <c r="D42" s="227">
        <f t="shared" si="67"/>
        <v>0</v>
      </c>
      <c r="E42" s="227">
        <f t="shared" si="67"/>
        <v>836.99999999999989</v>
      </c>
      <c r="F42" s="227">
        <f t="shared" si="67"/>
        <v>1422.8999999999999</v>
      </c>
      <c r="G42" s="227">
        <f t="shared" si="67"/>
        <v>2008.8</v>
      </c>
      <c r="H42" s="227">
        <f t="shared" si="67"/>
        <v>2594.6999999999998</v>
      </c>
      <c r="I42" s="227">
        <f t="shared" si="67"/>
        <v>3180.6</v>
      </c>
      <c r="J42" s="227">
        <f t="shared" si="67"/>
        <v>3766.5</v>
      </c>
      <c r="K42" s="227">
        <f t="shared" si="67"/>
        <v>4352.3999999999996</v>
      </c>
      <c r="L42" s="227">
        <f t="shared" si="67"/>
        <v>4938.3</v>
      </c>
      <c r="M42" s="227">
        <f t="shared" si="67"/>
        <v>5524.2</v>
      </c>
      <c r="N42" s="227">
        <f t="shared" si="67"/>
        <v>6110.1</v>
      </c>
      <c r="O42" s="228">
        <f t="shared" si="60"/>
        <v>34735.5</v>
      </c>
      <c r="P42" s="157"/>
      <c r="Q42" s="187">
        <f t="shared" si="52"/>
        <v>19.375</v>
      </c>
      <c r="R42" s="229">
        <f t="shared" ref="R42:AC42" si="68">R32*$Q42</f>
        <v>6695.9999999999991</v>
      </c>
      <c r="S42" s="229">
        <f t="shared" si="68"/>
        <v>7281.9</v>
      </c>
      <c r="T42" s="229">
        <f t="shared" si="68"/>
        <v>7867.7999999999993</v>
      </c>
      <c r="U42" s="229">
        <f t="shared" si="68"/>
        <v>8453.7000000000007</v>
      </c>
      <c r="V42" s="229">
        <f t="shared" si="68"/>
        <v>9039.6</v>
      </c>
      <c r="W42" s="229">
        <f t="shared" si="68"/>
        <v>9625.5</v>
      </c>
      <c r="X42" s="229">
        <f t="shared" si="68"/>
        <v>10211.4</v>
      </c>
      <c r="Y42" s="229">
        <f t="shared" si="68"/>
        <v>10797.3</v>
      </c>
      <c r="Z42" s="229">
        <f t="shared" si="68"/>
        <v>11383.199999999999</v>
      </c>
      <c r="AA42" s="229">
        <f t="shared" si="68"/>
        <v>11969.1</v>
      </c>
      <c r="AB42" s="229">
        <f t="shared" si="68"/>
        <v>12555</v>
      </c>
      <c r="AC42" s="229">
        <f t="shared" si="68"/>
        <v>13140.9</v>
      </c>
      <c r="AD42" s="228">
        <f t="shared" si="55"/>
        <v>119021.4</v>
      </c>
      <c r="AE42" s="157"/>
      <c r="AF42" s="187">
        <f t="shared" si="56"/>
        <v>19.375</v>
      </c>
      <c r="AG42" s="229">
        <f t="shared" ref="AG42:AR42" si="69">AG32*$AF42</f>
        <v>13726.800000000001</v>
      </c>
      <c r="AH42" s="229">
        <f t="shared" si="69"/>
        <v>14312.7</v>
      </c>
      <c r="AI42" s="229">
        <f t="shared" si="69"/>
        <v>14898.599999999999</v>
      </c>
      <c r="AJ42" s="229">
        <f t="shared" si="69"/>
        <v>15484.499999999998</v>
      </c>
      <c r="AK42" s="229">
        <f t="shared" si="69"/>
        <v>16070.4</v>
      </c>
      <c r="AL42" s="229">
        <f t="shared" si="69"/>
        <v>16656.3</v>
      </c>
      <c r="AM42" s="229">
        <f t="shared" si="69"/>
        <v>17242.2</v>
      </c>
      <c r="AN42" s="229">
        <f t="shared" si="69"/>
        <v>17828.099999999999</v>
      </c>
      <c r="AO42" s="229">
        <f t="shared" si="69"/>
        <v>18414</v>
      </c>
      <c r="AP42" s="229">
        <f t="shared" si="69"/>
        <v>18999.900000000001</v>
      </c>
      <c r="AQ42" s="229">
        <f t="shared" si="69"/>
        <v>19585.8</v>
      </c>
      <c r="AR42" s="229">
        <f t="shared" si="69"/>
        <v>20171.699999999997</v>
      </c>
      <c r="AS42" s="228">
        <f t="shared" si="66"/>
        <v>203391</v>
      </c>
      <c r="AT42" s="157"/>
      <c r="AU42" s="326"/>
      <c r="AV42" s="321"/>
      <c r="AW42" s="150"/>
      <c r="AX42" s="150"/>
      <c r="AY42" s="150"/>
      <c r="AZ42" s="150"/>
      <c r="BA42" s="150"/>
      <c r="BB42" s="150"/>
      <c r="BC42" s="154"/>
      <c r="BD42" s="154"/>
      <c r="BE42" s="154"/>
      <c r="BF42" s="154"/>
      <c r="BG42" s="154"/>
      <c r="BH42" s="154"/>
      <c r="BI42" s="154"/>
      <c r="BJ42" s="154"/>
      <c r="BK42" s="154"/>
      <c r="BL42" s="154"/>
      <c r="BM42" s="154"/>
      <c r="BN42" s="154"/>
      <c r="BO42" s="154"/>
      <c r="BP42" s="154"/>
      <c r="BQ42" s="154"/>
      <c r="BR42" s="154"/>
      <c r="BS42" s="154"/>
      <c r="BT42" s="154"/>
      <c r="BU42" s="154"/>
      <c r="BV42" s="154"/>
      <c r="BW42" s="154"/>
      <c r="BX42" s="154"/>
      <c r="BY42" s="154"/>
      <c r="BZ42" s="154"/>
      <c r="CA42" s="154"/>
      <c r="CB42" s="154"/>
      <c r="CC42" s="154"/>
      <c r="CD42" s="154"/>
      <c r="CE42" s="154"/>
      <c r="CF42" s="154"/>
      <c r="CG42" s="154"/>
      <c r="CH42" s="154"/>
    </row>
    <row r="43" spans="1:86" s="212" customFormat="1">
      <c r="A43" s="225" t="str">
        <f t="shared" si="48"/>
        <v>Private Clients +50%</v>
      </c>
      <c r="B43" s="226">
        <f>B39*1.5</f>
        <v>30</v>
      </c>
      <c r="C43" s="227">
        <f t="shared" ref="C43:N43" si="70">C33*$B43</f>
        <v>0</v>
      </c>
      <c r="D43" s="227">
        <f t="shared" si="70"/>
        <v>0</v>
      </c>
      <c r="E43" s="227">
        <f t="shared" si="70"/>
        <v>576</v>
      </c>
      <c r="F43" s="227">
        <f t="shared" si="70"/>
        <v>979.2</v>
      </c>
      <c r="G43" s="227">
        <f t="shared" si="70"/>
        <v>1382.3999999999999</v>
      </c>
      <c r="H43" s="227">
        <f t="shared" si="70"/>
        <v>1785.6</v>
      </c>
      <c r="I43" s="227">
        <f t="shared" si="70"/>
        <v>2188.7999999999997</v>
      </c>
      <c r="J43" s="227">
        <f t="shared" si="70"/>
        <v>2591.9999999999995</v>
      </c>
      <c r="K43" s="227">
        <f t="shared" si="70"/>
        <v>2995.2000000000003</v>
      </c>
      <c r="L43" s="227">
        <f t="shared" si="70"/>
        <v>3398.4</v>
      </c>
      <c r="M43" s="227">
        <f t="shared" si="70"/>
        <v>3801.6</v>
      </c>
      <c r="N43" s="227">
        <f t="shared" si="70"/>
        <v>4204.8</v>
      </c>
      <c r="O43" s="228">
        <f t="shared" si="51"/>
        <v>23904</v>
      </c>
      <c r="P43" s="157"/>
      <c r="Q43" s="187">
        <f t="shared" si="52"/>
        <v>30</v>
      </c>
      <c r="R43" s="229">
        <f t="shared" ref="R43:AC43" si="71">R33*$Q43</f>
        <v>4608</v>
      </c>
      <c r="S43" s="229">
        <f t="shared" si="71"/>
        <v>5011.2</v>
      </c>
      <c r="T43" s="229">
        <f t="shared" si="71"/>
        <v>5414.4</v>
      </c>
      <c r="U43" s="229">
        <f t="shared" si="71"/>
        <v>5817.5999999999995</v>
      </c>
      <c r="V43" s="229">
        <f t="shared" si="71"/>
        <v>6220.7999999999993</v>
      </c>
      <c r="W43" s="229">
        <f t="shared" si="71"/>
        <v>6623.9999999999991</v>
      </c>
      <c r="X43" s="229">
        <f t="shared" si="71"/>
        <v>7027.2</v>
      </c>
      <c r="Y43" s="229">
        <f t="shared" si="71"/>
        <v>7430.4</v>
      </c>
      <c r="Z43" s="229">
        <f t="shared" si="71"/>
        <v>7833.6</v>
      </c>
      <c r="AA43" s="229">
        <f t="shared" si="71"/>
        <v>8236.7999999999993</v>
      </c>
      <c r="AB43" s="229">
        <f t="shared" si="71"/>
        <v>8640</v>
      </c>
      <c r="AC43" s="229">
        <f t="shared" si="71"/>
        <v>9043.2000000000007</v>
      </c>
      <c r="AD43" s="228">
        <f t="shared" si="55"/>
        <v>81907.199999999997</v>
      </c>
      <c r="AE43" s="157"/>
      <c r="AF43" s="187">
        <f t="shared" si="56"/>
        <v>30</v>
      </c>
      <c r="AG43" s="229">
        <f t="shared" ref="AG43:AR43" si="72">AG33*$AF43</f>
        <v>9446.4</v>
      </c>
      <c r="AH43" s="229">
        <f t="shared" si="72"/>
        <v>9849.6</v>
      </c>
      <c r="AI43" s="229">
        <f t="shared" si="72"/>
        <v>10252.799999999999</v>
      </c>
      <c r="AJ43" s="229">
        <f t="shared" si="72"/>
        <v>10656</v>
      </c>
      <c r="AK43" s="229">
        <f t="shared" si="72"/>
        <v>11059.199999999999</v>
      </c>
      <c r="AL43" s="229">
        <f t="shared" si="72"/>
        <v>11462.4</v>
      </c>
      <c r="AM43" s="229">
        <f t="shared" si="72"/>
        <v>11865.599999999999</v>
      </c>
      <c r="AN43" s="229">
        <f t="shared" si="72"/>
        <v>12268.8</v>
      </c>
      <c r="AO43" s="229">
        <f t="shared" si="72"/>
        <v>12672</v>
      </c>
      <c r="AP43" s="229">
        <f t="shared" si="72"/>
        <v>13075.199999999999</v>
      </c>
      <c r="AQ43" s="229">
        <f t="shared" si="72"/>
        <v>13478.4</v>
      </c>
      <c r="AR43" s="229">
        <f t="shared" si="72"/>
        <v>13881.599999999999</v>
      </c>
      <c r="AS43" s="228">
        <f t="shared" si="66"/>
        <v>139968</v>
      </c>
      <c r="AT43" s="157"/>
      <c r="AU43" s="326"/>
      <c r="AV43" s="321"/>
      <c r="AW43" s="150"/>
      <c r="AX43" s="150"/>
      <c r="AY43" s="150"/>
      <c r="AZ43" s="150"/>
      <c r="BA43" s="150"/>
      <c r="BB43" s="150"/>
      <c r="BC43" s="154"/>
      <c r="BD43" s="154"/>
      <c r="BE43" s="154"/>
      <c r="BF43" s="154"/>
      <c r="BG43" s="154"/>
      <c r="BH43" s="154"/>
      <c r="BI43" s="154"/>
      <c r="BJ43" s="154"/>
      <c r="BK43" s="154"/>
      <c r="BL43" s="154"/>
      <c r="BM43" s="154"/>
      <c r="BN43" s="154"/>
      <c r="BO43" s="154"/>
      <c r="BP43" s="154"/>
      <c r="BQ43" s="154"/>
      <c r="BR43" s="154"/>
      <c r="BS43" s="154"/>
      <c r="BT43" s="154"/>
      <c r="BU43" s="154"/>
      <c r="BV43" s="154"/>
      <c r="BW43" s="154"/>
      <c r="BX43" s="154"/>
      <c r="BY43" s="154"/>
      <c r="BZ43" s="154"/>
      <c r="CA43" s="154"/>
      <c r="CB43" s="154"/>
      <c r="CC43" s="154"/>
      <c r="CD43" s="154"/>
      <c r="CE43" s="154"/>
      <c r="CF43" s="154"/>
      <c r="CG43" s="154"/>
      <c r="CH43" s="154"/>
    </row>
    <row r="44" spans="1:86" s="212" customFormat="1">
      <c r="A44" s="225" t="str">
        <f t="shared" si="48"/>
        <v>Social Services +50%</v>
      </c>
      <c r="B44" s="226">
        <f>B40*1.5</f>
        <v>23.25</v>
      </c>
      <c r="C44" s="227">
        <f>C34*$B44</f>
        <v>0</v>
      </c>
      <c r="D44" s="227">
        <f t="shared" ref="D44:N44" si="73">D34*$B44</f>
        <v>0</v>
      </c>
      <c r="E44" s="227">
        <f t="shared" si="73"/>
        <v>669.59999999999991</v>
      </c>
      <c r="F44" s="227">
        <f t="shared" si="73"/>
        <v>1138.32</v>
      </c>
      <c r="G44" s="227">
        <f t="shared" si="73"/>
        <v>1607.0400000000002</v>
      </c>
      <c r="H44" s="227">
        <f t="shared" si="73"/>
        <v>2075.7600000000002</v>
      </c>
      <c r="I44" s="227">
        <f t="shared" si="73"/>
        <v>2544.48</v>
      </c>
      <c r="J44" s="227">
        <f t="shared" si="73"/>
        <v>3013.2</v>
      </c>
      <c r="K44" s="227">
        <f t="shared" si="73"/>
        <v>3481.9199999999996</v>
      </c>
      <c r="L44" s="227">
        <f t="shared" si="73"/>
        <v>3950.64</v>
      </c>
      <c r="M44" s="227">
        <f t="shared" si="73"/>
        <v>4419.3599999999997</v>
      </c>
      <c r="N44" s="227">
        <f t="shared" si="73"/>
        <v>4888.08</v>
      </c>
      <c r="O44" s="228">
        <f t="shared" si="60"/>
        <v>27788.400000000001</v>
      </c>
      <c r="P44" s="157"/>
      <c r="Q44" s="187">
        <f t="shared" si="52"/>
        <v>23.25</v>
      </c>
      <c r="R44" s="229">
        <f t="shared" ref="R44:AC44" si="74">R34*$Q44</f>
        <v>5356.7999999999993</v>
      </c>
      <c r="S44" s="229">
        <f t="shared" si="74"/>
        <v>5825.52</v>
      </c>
      <c r="T44" s="229">
        <f t="shared" si="74"/>
        <v>6294.2399999999989</v>
      </c>
      <c r="U44" s="229">
        <f t="shared" si="74"/>
        <v>6762.96</v>
      </c>
      <c r="V44" s="229">
        <f t="shared" si="74"/>
        <v>7231.6799999999994</v>
      </c>
      <c r="W44" s="229">
        <f t="shared" si="74"/>
        <v>7700.4</v>
      </c>
      <c r="X44" s="229">
        <f t="shared" si="74"/>
        <v>8169.12</v>
      </c>
      <c r="Y44" s="229">
        <f t="shared" si="74"/>
        <v>8637.84</v>
      </c>
      <c r="Z44" s="229">
        <f t="shared" si="74"/>
        <v>9106.56</v>
      </c>
      <c r="AA44" s="229">
        <f t="shared" si="74"/>
        <v>9575.2799999999988</v>
      </c>
      <c r="AB44" s="229">
        <f t="shared" si="74"/>
        <v>10044</v>
      </c>
      <c r="AC44" s="229">
        <f t="shared" si="74"/>
        <v>10512.72</v>
      </c>
      <c r="AD44" s="228">
        <f t="shared" si="55"/>
        <v>95217.12</v>
      </c>
      <c r="AE44" s="157"/>
      <c r="AF44" s="187">
        <f t="shared" si="56"/>
        <v>23.25</v>
      </c>
      <c r="AG44" s="229">
        <f t="shared" ref="AG44:AR44" si="75">AG34*$AF44</f>
        <v>10981.44</v>
      </c>
      <c r="AH44" s="229">
        <f t="shared" si="75"/>
        <v>11450.16</v>
      </c>
      <c r="AI44" s="229">
        <f t="shared" si="75"/>
        <v>11918.88</v>
      </c>
      <c r="AJ44" s="229">
        <f t="shared" si="75"/>
        <v>12387.599999999999</v>
      </c>
      <c r="AK44" s="229">
        <f t="shared" si="75"/>
        <v>12856.320000000002</v>
      </c>
      <c r="AL44" s="229">
        <f t="shared" si="75"/>
        <v>13325.04</v>
      </c>
      <c r="AM44" s="229">
        <f t="shared" si="75"/>
        <v>13793.76</v>
      </c>
      <c r="AN44" s="229">
        <f t="shared" si="75"/>
        <v>14262.479999999998</v>
      </c>
      <c r="AO44" s="229">
        <f t="shared" si="75"/>
        <v>14731.2</v>
      </c>
      <c r="AP44" s="229">
        <f t="shared" si="75"/>
        <v>15199.92</v>
      </c>
      <c r="AQ44" s="229">
        <f t="shared" si="75"/>
        <v>15668.64</v>
      </c>
      <c r="AR44" s="229">
        <f t="shared" si="75"/>
        <v>16137.359999999999</v>
      </c>
      <c r="AS44" s="228">
        <f t="shared" si="66"/>
        <v>162712.79999999999</v>
      </c>
      <c r="AT44" s="157"/>
      <c r="AU44" s="326"/>
      <c r="AV44" s="321"/>
      <c r="AW44" s="150"/>
      <c r="AX44" s="150"/>
      <c r="AY44" s="150"/>
      <c r="AZ44" s="150"/>
      <c r="BA44" s="150"/>
      <c r="BB44" s="150"/>
      <c r="BC44" s="154"/>
      <c r="BD44" s="154"/>
      <c r="BE44" s="154"/>
      <c r="BF44" s="154"/>
      <c r="BG44" s="154"/>
      <c r="BH44" s="154"/>
      <c r="BI44" s="154"/>
      <c r="BJ44" s="154"/>
      <c r="BK44" s="154"/>
      <c r="BL44" s="154"/>
      <c r="BM44" s="154"/>
      <c r="BN44" s="154"/>
      <c r="BO44" s="154"/>
      <c r="BP44" s="154"/>
      <c r="BQ44" s="154"/>
      <c r="BR44" s="154"/>
      <c r="BS44" s="154"/>
      <c r="BT44" s="154"/>
      <c r="BU44" s="154"/>
      <c r="BV44" s="154"/>
      <c r="BW44" s="154"/>
      <c r="BX44" s="154"/>
      <c r="BY44" s="154"/>
      <c r="BZ44" s="154"/>
      <c r="CA44" s="154"/>
      <c r="CB44" s="154"/>
      <c r="CC44" s="154"/>
      <c r="CD44" s="154"/>
      <c r="CE44" s="154"/>
      <c r="CF44" s="154"/>
      <c r="CG44" s="154"/>
      <c r="CH44" s="154"/>
    </row>
    <row r="45" spans="1:86" s="212" customFormat="1">
      <c r="A45" s="225" t="str">
        <f t="shared" ref="A45:A46" si="76">A35</f>
        <v>Live in package (24hrs)</v>
      </c>
      <c r="B45" s="230">
        <v>160</v>
      </c>
      <c r="C45" s="227">
        <f t="shared" ref="C45:N46" si="77">C35*$B45</f>
        <v>0</v>
      </c>
      <c r="D45" s="227">
        <f t="shared" si="77"/>
        <v>0</v>
      </c>
      <c r="E45" s="227">
        <f t="shared" si="77"/>
        <v>480</v>
      </c>
      <c r="F45" s="227">
        <f t="shared" si="77"/>
        <v>800</v>
      </c>
      <c r="G45" s="227">
        <f t="shared" si="77"/>
        <v>800</v>
      </c>
      <c r="H45" s="227">
        <f t="shared" si="77"/>
        <v>960</v>
      </c>
      <c r="I45" s="227">
        <f t="shared" si="77"/>
        <v>960</v>
      </c>
      <c r="J45" s="227">
        <f t="shared" si="77"/>
        <v>1120</v>
      </c>
      <c r="K45" s="227">
        <f t="shared" si="77"/>
        <v>1120</v>
      </c>
      <c r="L45" s="227">
        <f t="shared" si="77"/>
        <v>1280</v>
      </c>
      <c r="M45" s="227">
        <f t="shared" si="77"/>
        <v>1280</v>
      </c>
      <c r="N45" s="227">
        <f t="shared" si="77"/>
        <v>1440</v>
      </c>
      <c r="O45" s="228">
        <f t="shared" si="51"/>
        <v>10240</v>
      </c>
      <c r="P45" s="157"/>
      <c r="Q45" s="187">
        <f t="shared" si="52"/>
        <v>160</v>
      </c>
      <c r="R45" s="229">
        <f t="shared" ref="R45:AC45" si="78">R35*$Q45</f>
        <v>1440</v>
      </c>
      <c r="S45" s="229">
        <f t="shared" si="78"/>
        <v>1600</v>
      </c>
      <c r="T45" s="229">
        <f t="shared" si="78"/>
        <v>1600</v>
      </c>
      <c r="U45" s="229">
        <f t="shared" si="78"/>
        <v>1760</v>
      </c>
      <c r="V45" s="229">
        <f t="shared" si="78"/>
        <v>1760</v>
      </c>
      <c r="W45" s="229">
        <f t="shared" si="78"/>
        <v>1920</v>
      </c>
      <c r="X45" s="229">
        <f t="shared" si="78"/>
        <v>1920</v>
      </c>
      <c r="Y45" s="229">
        <f t="shared" si="78"/>
        <v>2080</v>
      </c>
      <c r="Z45" s="229">
        <f t="shared" si="78"/>
        <v>2080</v>
      </c>
      <c r="AA45" s="229">
        <f t="shared" si="78"/>
        <v>2240</v>
      </c>
      <c r="AB45" s="229">
        <f t="shared" si="78"/>
        <v>2240</v>
      </c>
      <c r="AC45" s="229">
        <f t="shared" si="78"/>
        <v>2400</v>
      </c>
      <c r="AD45" s="228">
        <f t="shared" si="55"/>
        <v>23040</v>
      </c>
      <c r="AE45" s="157"/>
      <c r="AF45" s="187">
        <f t="shared" si="56"/>
        <v>160</v>
      </c>
      <c r="AG45" s="229">
        <f t="shared" ref="AG45:AR45" si="79">AG35*$AF45</f>
        <v>2400</v>
      </c>
      <c r="AH45" s="229">
        <f t="shared" si="79"/>
        <v>2560</v>
      </c>
      <c r="AI45" s="229">
        <f t="shared" si="79"/>
        <v>2560</v>
      </c>
      <c r="AJ45" s="229">
        <f t="shared" si="79"/>
        <v>2720</v>
      </c>
      <c r="AK45" s="229">
        <f t="shared" si="79"/>
        <v>2720</v>
      </c>
      <c r="AL45" s="229">
        <f t="shared" si="79"/>
        <v>2880</v>
      </c>
      <c r="AM45" s="229">
        <f t="shared" si="79"/>
        <v>2880</v>
      </c>
      <c r="AN45" s="229">
        <f t="shared" si="79"/>
        <v>3040</v>
      </c>
      <c r="AO45" s="229">
        <f t="shared" si="79"/>
        <v>3040</v>
      </c>
      <c r="AP45" s="229">
        <f t="shared" si="79"/>
        <v>3200</v>
      </c>
      <c r="AQ45" s="229">
        <f t="shared" si="79"/>
        <v>3200</v>
      </c>
      <c r="AR45" s="229">
        <f t="shared" si="79"/>
        <v>3360</v>
      </c>
      <c r="AS45" s="228">
        <f t="shared" si="66"/>
        <v>34560</v>
      </c>
      <c r="AT45" s="157"/>
      <c r="AU45" s="326"/>
      <c r="AV45" s="321"/>
      <c r="AW45" s="150"/>
      <c r="AX45" s="150"/>
      <c r="AY45" s="150"/>
      <c r="AZ45" s="150"/>
      <c r="BA45" s="150"/>
      <c r="BB45" s="150"/>
      <c r="BC45" s="154"/>
      <c r="BD45" s="154"/>
      <c r="BE45" s="154"/>
      <c r="BF45" s="154"/>
      <c r="BG45" s="154"/>
      <c r="BH45" s="154"/>
      <c r="BI45" s="154"/>
      <c r="BJ45" s="154"/>
      <c r="BK45" s="154"/>
      <c r="BL45" s="154"/>
      <c r="BM45" s="154"/>
      <c r="BN45" s="154"/>
      <c r="BO45" s="154"/>
      <c r="BP45" s="154"/>
      <c r="BQ45" s="154"/>
      <c r="BR45" s="154"/>
      <c r="BS45" s="154"/>
      <c r="BT45" s="154"/>
      <c r="BU45" s="154"/>
      <c r="BV45" s="154"/>
      <c r="BW45" s="154"/>
      <c r="BX45" s="154"/>
      <c r="BY45" s="154"/>
      <c r="BZ45" s="154"/>
      <c r="CA45" s="154"/>
      <c r="CB45" s="154"/>
      <c r="CC45" s="154"/>
      <c r="CD45" s="154"/>
      <c r="CE45" s="154"/>
      <c r="CF45" s="154"/>
      <c r="CG45" s="154"/>
      <c r="CH45" s="154"/>
    </row>
    <row r="46" spans="1:86" s="212" customFormat="1">
      <c r="A46" s="225" t="str">
        <f t="shared" si="76"/>
        <v>Live in package (7 days)</v>
      </c>
      <c r="B46" s="226">
        <v>900</v>
      </c>
      <c r="C46" s="227">
        <f t="shared" si="77"/>
        <v>0</v>
      </c>
      <c r="D46" s="227">
        <f t="shared" si="77"/>
        <v>0</v>
      </c>
      <c r="E46" s="227">
        <f t="shared" si="77"/>
        <v>900</v>
      </c>
      <c r="F46" s="227">
        <f t="shared" si="77"/>
        <v>900</v>
      </c>
      <c r="G46" s="227">
        <f t="shared" si="77"/>
        <v>900</v>
      </c>
      <c r="H46" s="227">
        <f t="shared" si="77"/>
        <v>1800</v>
      </c>
      <c r="I46" s="227">
        <f t="shared" si="77"/>
        <v>1800</v>
      </c>
      <c r="J46" s="227">
        <f t="shared" si="77"/>
        <v>1800</v>
      </c>
      <c r="K46" s="227">
        <f t="shared" si="77"/>
        <v>2700</v>
      </c>
      <c r="L46" s="227">
        <f t="shared" si="77"/>
        <v>2700</v>
      </c>
      <c r="M46" s="227">
        <f t="shared" si="77"/>
        <v>2700</v>
      </c>
      <c r="N46" s="227">
        <f t="shared" si="77"/>
        <v>3600</v>
      </c>
      <c r="O46" s="228">
        <f t="shared" si="60"/>
        <v>19800</v>
      </c>
      <c r="P46" s="157"/>
      <c r="Q46" s="187">
        <f t="shared" si="52"/>
        <v>900</v>
      </c>
      <c r="R46" s="229">
        <f t="shared" ref="R46:AC46" si="80">R36*$Q46</f>
        <v>3600</v>
      </c>
      <c r="S46" s="229">
        <f t="shared" si="80"/>
        <v>3600</v>
      </c>
      <c r="T46" s="229">
        <f t="shared" si="80"/>
        <v>4500</v>
      </c>
      <c r="U46" s="229">
        <f t="shared" si="80"/>
        <v>4500</v>
      </c>
      <c r="V46" s="229">
        <f t="shared" si="80"/>
        <v>4500</v>
      </c>
      <c r="W46" s="229">
        <f t="shared" si="80"/>
        <v>5400</v>
      </c>
      <c r="X46" s="229">
        <f t="shared" si="80"/>
        <v>5400</v>
      </c>
      <c r="Y46" s="229">
        <f t="shared" si="80"/>
        <v>5400</v>
      </c>
      <c r="Z46" s="229">
        <f t="shared" si="80"/>
        <v>6300</v>
      </c>
      <c r="AA46" s="229">
        <f t="shared" si="80"/>
        <v>6300</v>
      </c>
      <c r="AB46" s="229">
        <f t="shared" si="80"/>
        <v>6300</v>
      </c>
      <c r="AC46" s="229">
        <f t="shared" si="80"/>
        <v>7200</v>
      </c>
      <c r="AD46" s="228">
        <f t="shared" si="55"/>
        <v>63000</v>
      </c>
      <c r="AE46" s="157"/>
      <c r="AF46" s="187">
        <f t="shared" si="56"/>
        <v>900</v>
      </c>
      <c r="AG46" s="229">
        <f t="shared" ref="AG46:AR46" si="81">AG36*$AF46</f>
        <v>7200</v>
      </c>
      <c r="AH46" s="229">
        <f t="shared" si="81"/>
        <v>7200</v>
      </c>
      <c r="AI46" s="229">
        <f t="shared" si="81"/>
        <v>8100</v>
      </c>
      <c r="AJ46" s="229">
        <f t="shared" si="81"/>
        <v>8100</v>
      </c>
      <c r="AK46" s="229">
        <f t="shared" si="81"/>
        <v>8100</v>
      </c>
      <c r="AL46" s="229">
        <f t="shared" si="81"/>
        <v>9000</v>
      </c>
      <c r="AM46" s="229">
        <f t="shared" si="81"/>
        <v>9000</v>
      </c>
      <c r="AN46" s="229">
        <f t="shared" si="81"/>
        <v>9000</v>
      </c>
      <c r="AO46" s="229">
        <f t="shared" si="81"/>
        <v>9900</v>
      </c>
      <c r="AP46" s="229">
        <f t="shared" si="81"/>
        <v>9900</v>
      </c>
      <c r="AQ46" s="229">
        <f t="shared" si="81"/>
        <v>9900</v>
      </c>
      <c r="AR46" s="229">
        <f t="shared" si="81"/>
        <v>10800</v>
      </c>
      <c r="AS46" s="228">
        <f t="shared" si="66"/>
        <v>106200</v>
      </c>
      <c r="AT46" s="157"/>
      <c r="AU46" s="326"/>
      <c r="AV46" s="321"/>
      <c r="AW46" s="150"/>
      <c r="AX46" s="150"/>
      <c r="AY46" s="150"/>
      <c r="AZ46" s="150"/>
      <c r="BA46" s="150"/>
      <c r="BB46" s="150"/>
      <c r="BC46" s="154"/>
      <c r="BD46" s="154"/>
      <c r="BE46" s="154"/>
      <c r="BF46" s="154"/>
      <c r="BG46" s="154"/>
      <c r="BH46" s="154"/>
      <c r="BI46" s="154"/>
      <c r="BJ46" s="154"/>
      <c r="BK46" s="154"/>
      <c r="BL46" s="154"/>
      <c r="BM46" s="154"/>
      <c r="BN46" s="154"/>
      <c r="BO46" s="154"/>
      <c r="BP46" s="154"/>
      <c r="BQ46" s="154"/>
      <c r="BR46" s="154"/>
      <c r="BS46" s="154"/>
      <c r="BT46" s="154"/>
      <c r="BU46" s="154"/>
      <c r="BV46" s="154"/>
      <c r="BW46" s="154"/>
      <c r="BX46" s="154"/>
      <c r="BY46" s="154"/>
      <c r="BZ46" s="154"/>
      <c r="CA46" s="154"/>
      <c r="CB46" s="154"/>
      <c r="CC46" s="154"/>
      <c r="CD46" s="154"/>
      <c r="CE46" s="154"/>
      <c r="CF46" s="154"/>
      <c r="CG46" s="154"/>
      <c r="CH46" s="154"/>
    </row>
    <row r="47" spans="1:86">
      <c r="A47" s="231"/>
      <c r="B47" s="232"/>
      <c r="C47" s="233"/>
      <c r="D47" s="233"/>
      <c r="E47" s="233"/>
      <c r="F47" s="233"/>
      <c r="G47" s="233"/>
      <c r="H47" s="233"/>
      <c r="I47" s="233"/>
      <c r="J47" s="233"/>
      <c r="K47" s="233"/>
      <c r="L47" s="233"/>
      <c r="M47" s="233"/>
      <c r="N47" s="233"/>
      <c r="O47" s="234"/>
      <c r="P47" s="157"/>
      <c r="Q47" s="223"/>
      <c r="R47" s="233"/>
      <c r="S47" s="233"/>
      <c r="T47" s="233"/>
      <c r="U47" s="233"/>
      <c r="V47" s="233"/>
      <c r="W47" s="233"/>
      <c r="X47" s="233"/>
      <c r="Y47" s="233"/>
      <c r="Z47" s="233"/>
      <c r="AA47" s="233"/>
      <c r="AB47" s="235"/>
      <c r="AC47" s="235"/>
      <c r="AD47" s="236"/>
      <c r="AE47" s="157"/>
      <c r="AF47" s="223"/>
      <c r="AG47" s="233"/>
      <c r="AH47" s="233"/>
      <c r="AI47" s="233"/>
      <c r="AJ47" s="233"/>
      <c r="AK47" s="233"/>
      <c r="AL47" s="233"/>
      <c r="AM47" s="233"/>
      <c r="AN47" s="233"/>
      <c r="AO47" s="233"/>
      <c r="AP47" s="233"/>
      <c r="AQ47" s="235"/>
      <c r="AR47" s="235"/>
      <c r="AS47" s="236"/>
      <c r="AT47" s="157"/>
      <c r="AU47" s="326"/>
      <c r="AV47" s="321"/>
      <c r="BC47" s="154"/>
      <c r="BD47" s="154"/>
      <c r="BE47" s="154"/>
      <c r="BF47" s="154"/>
      <c r="BG47" s="154"/>
      <c r="BH47" s="154"/>
      <c r="BI47" s="154"/>
      <c r="BJ47" s="154"/>
      <c r="BK47" s="154"/>
      <c r="BL47" s="154"/>
      <c r="BM47" s="154"/>
      <c r="BN47" s="154"/>
      <c r="BO47" s="154"/>
      <c r="BP47" s="154"/>
      <c r="BQ47" s="154"/>
      <c r="BR47" s="154"/>
      <c r="BS47" s="154"/>
      <c r="BT47" s="154"/>
      <c r="BU47" s="154"/>
      <c r="BV47" s="154"/>
      <c r="BW47" s="154"/>
      <c r="BX47" s="154"/>
      <c r="BY47" s="154"/>
      <c r="BZ47" s="154"/>
      <c r="CA47" s="154"/>
      <c r="CB47" s="154"/>
      <c r="CC47" s="154"/>
      <c r="CD47" s="154"/>
      <c r="CE47" s="154"/>
      <c r="CF47" s="154"/>
      <c r="CG47" s="154"/>
      <c r="CH47" s="154"/>
    </row>
    <row r="48" spans="1:86" ht="17">
      <c r="A48" s="188" t="s">
        <v>0</v>
      </c>
      <c r="B48" s="189"/>
      <c r="C48" s="237">
        <f t="shared" ref="C48:N48" si="82">C39+C40+C41+C42+C43+C44+C45+C46</f>
        <v>0</v>
      </c>
      <c r="D48" s="237">
        <f t="shared" si="82"/>
        <v>0</v>
      </c>
      <c r="E48" s="237">
        <f t="shared" si="82"/>
        <v>9026.6</v>
      </c>
      <c r="F48" s="237">
        <f t="shared" si="82"/>
        <v>14699.22</v>
      </c>
      <c r="G48" s="237">
        <f t="shared" si="82"/>
        <v>20051.84</v>
      </c>
      <c r="H48" s="237">
        <f t="shared" si="82"/>
        <v>26464.46</v>
      </c>
      <c r="I48" s="237">
        <f t="shared" si="82"/>
        <v>31817.079999999994</v>
      </c>
      <c r="J48" s="237">
        <f t="shared" si="82"/>
        <v>37329.699999999997</v>
      </c>
      <c r="K48" s="237">
        <f t="shared" si="82"/>
        <v>43582.319999999992</v>
      </c>
      <c r="L48" s="237">
        <f t="shared" si="82"/>
        <v>49094.94</v>
      </c>
      <c r="M48" s="237">
        <f t="shared" si="82"/>
        <v>54447.55999999999</v>
      </c>
      <c r="N48" s="237">
        <f t="shared" si="82"/>
        <v>60860.18</v>
      </c>
      <c r="O48" s="237">
        <f>O39+O40+O41+O42+O43+O44+O45+O46</f>
        <v>347373.9</v>
      </c>
      <c r="P48" s="157"/>
      <c r="Q48" s="238"/>
      <c r="R48" s="237">
        <f t="shared" ref="R48:AC48" si="83">R40+R39+R41+R42+R43+R44+R45+R46</f>
        <v>66212.800000000003</v>
      </c>
      <c r="S48" s="237">
        <f t="shared" si="83"/>
        <v>71725.42</v>
      </c>
      <c r="T48" s="237">
        <f t="shared" si="83"/>
        <v>77978.039999999994</v>
      </c>
      <c r="U48" s="237">
        <f t="shared" si="83"/>
        <v>83490.66</v>
      </c>
      <c r="V48" s="237">
        <f t="shared" si="83"/>
        <v>88843.28</v>
      </c>
      <c r="W48" s="237">
        <f t="shared" si="83"/>
        <v>95255.9</v>
      </c>
      <c r="X48" s="237">
        <f t="shared" si="83"/>
        <v>100608.51999999997</v>
      </c>
      <c r="Y48" s="237">
        <f t="shared" si="83"/>
        <v>106121.14</v>
      </c>
      <c r="Z48" s="237">
        <f t="shared" si="83"/>
        <v>112373.75999999999</v>
      </c>
      <c r="AA48" s="237">
        <f t="shared" si="83"/>
        <v>117886.38</v>
      </c>
      <c r="AB48" s="237">
        <f t="shared" si="83"/>
        <v>123239</v>
      </c>
      <c r="AC48" s="237">
        <f t="shared" si="83"/>
        <v>129651.61999999998</v>
      </c>
      <c r="AD48" s="237">
        <f>AD40+AD39+AD41+AD42+AD43+AD44+AD45+AD46</f>
        <v>1173386.52</v>
      </c>
      <c r="AE48" s="157"/>
      <c r="AF48" s="238"/>
      <c r="AG48" s="237">
        <f t="shared" ref="AG48:AR48" si="84">AG40+AG39+AG41+AG42+AG43+AG44+AG45+AG46</f>
        <v>135004.24</v>
      </c>
      <c r="AH48" s="237">
        <f t="shared" si="84"/>
        <v>140516.85999999999</v>
      </c>
      <c r="AI48" s="237">
        <f t="shared" si="84"/>
        <v>146769.47999999998</v>
      </c>
      <c r="AJ48" s="237">
        <f t="shared" si="84"/>
        <v>152282.1</v>
      </c>
      <c r="AK48" s="237">
        <f t="shared" si="84"/>
        <v>157634.72</v>
      </c>
      <c r="AL48" s="237">
        <f t="shared" si="84"/>
        <v>164047.34</v>
      </c>
      <c r="AM48" s="237">
        <f t="shared" si="84"/>
        <v>169399.96000000002</v>
      </c>
      <c r="AN48" s="237">
        <f t="shared" si="84"/>
        <v>174912.58</v>
      </c>
      <c r="AO48" s="237">
        <f t="shared" si="84"/>
        <v>181165.2</v>
      </c>
      <c r="AP48" s="237">
        <f t="shared" si="84"/>
        <v>186677.82</v>
      </c>
      <c r="AQ48" s="237">
        <f t="shared" si="84"/>
        <v>192030.44</v>
      </c>
      <c r="AR48" s="237">
        <f t="shared" si="84"/>
        <v>198443.05999999997</v>
      </c>
      <c r="AS48" s="237">
        <f>AS40+AS39+AS41+AS42+AS43+AS44+AS45+AS46</f>
        <v>1998883.8</v>
      </c>
      <c r="AT48" s="157"/>
      <c r="AU48" s="327"/>
      <c r="AV48" s="321"/>
      <c r="BC48" s="154"/>
      <c r="BD48" s="154"/>
      <c r="BE48" s="154"/>
      <c r="BF48" s="154"/>
      <c r="BG48" s="154"/>
      <c r="BH48" s="154"/>
      <c r="BI48" s="154"/>
      <c r="BJ48" s="154"/>
      <c r="BK48" s="154"/>
      <c r="BL48" s="154"/>
      <c r="BM48" s="154"/>
      <c r="BN48" s="154"/>
      <c r="BO48" s="154"/>
      <c r="BP48" s="154"/>
      <c r="BQ48" s="154"/>
      <c r="BR48" s="154"/>
      <c r="BS48" s="154"/>
      <c r="BT48" s="154"/>
      <c r="BU48" s="154"/>
      <c r="BV48" s="154"/>
      <c r="BW48" s="154"/>
      <c r="BX48" s="154"/>
      <c r="BY48" s="154"/>
      <c r="BZ48" s="154"/>
      <c r="CA48" s="154"/>
      <c r="CB48" s="154"/>
      <c r="CC48" s="154"/>
      <c r="CD48" s="154"/>
      <c r="CE48" s="154"/>
      <c r="CF48" s="154"/>
      <c r="CG48" s="154"/>
      <c r="CH48" s="154"/>
    </row>
    <row r="49" spans="1:86">
      <c r="A49" s="157"/>
      <c r="B49" s="239"/>
      <c r="C49" s="240"/>
      <c r="D49" s="240"/>
      <c r="E49" s="240"/>
      <c r="F49" s="240"/>
      <c r="G49" s="240"/>
      <c r="H49" s="240"/>
      <c r="I49" s="240"/>
      <c r="J49" s="240"/>
      <c r="K49" s="240"/>
      <c r="L49" s="240"/>
      <c r="M49" s="240"/>
      <c r="N49" s="240"/>
      <c r="O49" s="240"/>
      <c r="P49" s="157"/>
      <c r="Q49" s="239"/>
      <c r="R49" s="240"/>
      <c r="S49" s="240"/>
      <c r="T49" s="240"/>
      <c r="U49" s="240"/>
      <c r="V49" s="240"/>
      <c r="W49" s="240"/>
      <c r="X49" s="240"/>
      <c r="Y49" s="240"/>
      <c r="Z49" s="240"/>
      <c r="AA49" s="240"/>
      <c r="AB49" s="240"/>
      <c r="AC49" s="240"/>
      <c r="AD49" s="240"/>
      <c r="AE49" s="157"/>
      <c r="AF49" s="239"/>
      <c r="AG49" s="240"/>
      <c r="AH49" s="240"/>
      <c r="AI49" s="240"/>
      <c r="AJ49" s="240"/>
      <c r="AK49" s="240"/>
      <c r="AL49" s="240"/>
      <c r="AM49" s="240"/>
      <c r="AN49" s="240"/>
      <c r="AO49" s="240"/>
      <c r="AP49" s="240"/>
      <c r="AQ49" s="240"/>
      <c r="AR49" s="240"/>
      <c r="AS49" s="240"/>
      <c r="AT49" s="157"/>
      <c r="AU49" s="327"/>
      <c r="AV49" s="321"/>
      <c r="BC49" s="154"/>
      <c r="BD49" s="154"/>
      <c r="BE49" s="154"/>
      <c r="BF49" s="154"/>
      <c r="BG49" s="154"/>
      <c r="BH49" s="154"/>
      <c r="BI49" s="154"/>
      <c r="BJ49" s="154"/>
      <c r="BK49" s="154"/>
      <c r="BL49" s="154"/>
      <c r="BM49" s="154"/>
      <c r="BN49" s="154"/>
      <c r="BO49" s="154"/>
      <c r="BP49" s="154"/>
      <c r="BQ49" s="154"/>
      <c r="BR49" s="154"/>
      <c r="BS49" s="154"/>
      <c r="BT49" s="154"/>
      <c r="BU49" s="154"/>
      <c r="BV49" s="154"/>
      <c r="BW49" s="154"/>
      <c r="BX49" s="154"/>
      <c r="BY49" s="154"/>
      <c r="BZ49" s="154"/>
      <c r="CA49" s="154"/>
      <c r="CB49" s="154"/>
      <c r="CC49" s="154"/>
      <c r="CD49" s="154"/>
      <c r="CE49" s="154"/>
      <c r="CF49" s="154"/>
      <c r="CG49" s="154"/>
      <c r="CH49" s="154"/>
    </row>
    <row r="50" spans="1:86" ht="17">
      <c r="A50" s="241" t="s">
        <v>81</v>
      </c>
      <c r="B50" s="242"/>
      <c r="C50" s="237">
        <f t="shared" ref="C50:O50" si="85">C48+C24</f>
        <v>12530.7</v>
      </c>
      <c r="D50" s="237">
        <f t="shared" si="85"/>
        <v>17542.98</v>
      </c>
      <c r="E50" s="237">
        <f t="shared" si="85"/>
        <v>31581.859999999993</v>
      </c>
      <c r="F50" s="237">
        <f t="shared" si="85"/>
        <v>42266.76</v>
      </c>
      <c r="G50" s="237">
        <f t="shared" si="85"/>
        <v>52631.66</v>
      </c>
      <c r="H50" s="237">
        <f t="shared" si="85"/>
        <v>64056.560000000005</v>
      </c>
      <c r="I50" s="237">
        <f t="shared" si="85"/>
        <v>74421.459999999992</v>
      </c>
      <c r="J50" s="237">
        <f t="shared" si="85"/>
        <v>84946.359999999986</v>
      </c>
      <c r="K50" s="237">
        <f t="shared" si="85"/>
        <v>96211.26</v>
      </c>
      <c r="L50" s="237">
        <f t="shared" si="85"/>
        <v>106736.15999999999</v>
      </c>
      <c r="M50" s="237">
        <f t="shared" si="85"/>
        <v>117101.06</v>
      </c>
      <c r="N50" s="237">
        <f t="shared" si="85"/>
        <v>128525.95999999999</v>
      </c>
      <c r="O50" s="237">
        <f t="shared" si="85"/>
        <v>828552.78</v>
      </c>
      <c r="P50" s="157"/>
      <c r="Q50" s="238"/>
      <c r="R50" s="237">
        <f t="shared" ref="R50:AD50" si="86">R48+R24</f>
        <v>138890.85999999999</v>
      </c>
      <c r="S50" s="237">
        <f t="shared" si="86"/>
        <v>149415.76</v>
      </c>
      <c r="T50" s="237">
        <f t="shared" si="86"/>
        <v>160680.65999999997</v>
      </c>
      <c r="U50" s="237">
        <f t="shared" si="86"/>
        <v>171205.56</v>
      </c>
      <c r="V50" s="237">
        <f t="shared" si="86"/>
        <v>181570.46</v>
      </c>
      <c r="W50" s="237">
        <f t="shared" si="86"/>
        <v>192995.36000000002</v>
      </c>
      <c r="X50" s="237">
        <f t="shared" si="86"/>
        <v>203360.25999999995</v>
      </c>
      <c r="Y50" s="237">
        <f t="shared" si="86"/>
        <v>213885.15999999997</v>
      </c>
      <c r="Z50" s="237">
        <f t="shared" si="86"/>
        <v>225150.06</v>
      </c>
      <c r="AA50" s="237">
        <f t="shared" si="86"/>
        <v>235674.96000000002</v>
      </c>
      <c r="AB50" s="237">
        <f t="shared" si="86"/>
        <v>246039.86000000002</v>
      </c>
      <c r="AC50" s="237">
        <f t="shared" si="86"/>
        <v>257464.75999999995</v>
      </c>
      <c r="AD50" s="237">
        <f t="shared" si="86"/>
        <v>2376333.7200000002</v>
      </c>
      <c r="AE50" s="157"/>
      <c r="AF50" s="238"/>
      <c r="AG50" s="237">
        <f t="shared" ref="AG50:AS50" si="87">AG48+AG24</f>
        <v>267829.65999999997</v>
      </c>
      <c r="AH50" s="237">
        <f t="shared" si="87"/>
        <v>278354.56</v>
      </c>
      <c r="AI50" s="237">
        <f t="shared" si="87"/>
        <v>289619.45999999996</v>
      </c>
      <c r="AJ50" s="237">
        <f t="shared" si="87"/>
        <v>300144.36</v>
      </c>
      <c r="AK50" s="237">
        <f t="shared" si="87"/>
        <v>310509.26</v>
      </c>
      <c r="AL50" s="237">
        <f t="shared" si="87"/>
        <v>321934.15999999997</v>
      </c>
      <c r="AM50" s="237">
        <f t="shared" si="87"/>
        <v>332299.06</v>
      </c>
      <c r="AN50" s="237">
        <f t="shared" si="87"/>
        <v>342823.95999999996</v>
      </c>
      <c r="AO50" s="237">
        <f t="shared" si="87"/>
        <v>354088.86000000004</v>
      </c>
      <c r="AP50" s="237">
        <f t="shared" si="87"/>
        <v>364613.76</v>
      </c>
      <c r="AQ50" s="237">
        <f t="shared" si="87"/>
        <v>374978.66000000003</v>
      </c>
      <c r="AR50" s="237">
        <f t="shared" si="87"/>
        <v>386403.55999999994</v>
      </c>
      <c r="AS50" s="237">
        <f t="shared" si="87"/>
        <v>3923599.3200000003</v>
      </c>
      <c r="AT50" s="157"/>
      <c r="AU50" s="327"/>
      <c r="AV50" s="321"/>
      <c r="BC50" s="154"/>
      <c r="BD50" s="154"/>
      <c r="BE50" s="154"/>
      <c r="BF50" s="154"/>
      <c r="BG50" s="154"/>
      <c r="BH50" s="154"/>
      <c r="BI50" s="154"/>
      <c r="BJ50" s="154"/>
      <c r="BK50" s="154"/>
      <c r="BL50" s="154"/>
      <c r="BM50" s="154"/>
      <c r="BN50" s="154"/>
      <c r="BO50" s="154"/>
      <c r="BP50" s="154"/>
      <c r="BQ50" s="154"/>
      <c r="BR50" s="154"/>
      <c r="BS50" s="154"/>
      <c r="BT50" s="154"/>
      <c r="BU50" s="154"/>
      <c r="BV50" s="154"/>
      <c r="BW50" s="154"/>
      <c r="BX50" s="154"/>
      <c r="BY50" s="154"/>
      <c r="BZ50" s="154"/>
      <c r="CA50" s="154"/>
      <c r="CB50" s="154"/>
      <c r="CC50" s="154"/>
      <c r="CD50" s="154"/>
      <c r="CE50" s="154"/>
      <c r="CF50" s="154"/>
      <c r="CG50" s="154"/>
      <c r="CH50" s="154"/>
    </row>
    <row r="51" spans="1:86">
      <c r="A51" s="157"/>
      <c r="B51" s="239"/>
      <c r="C51" s="156"/>
      <c r="D51" s="156"/>
      <c r="E51" s="156"/>
      <c r="F51" s="156"/>
      <c r="G51" s="156"/>
      <c r="H51" s="156"/>
      <c r="I51" s="156"/>
      <c r="J51" s="156"/>
      <c r="K51" s="156"/>
      <c r="L51" s="156"/>
      <c r="M51" s="156"/>
      <c r="N51" s="156"/>
      <c r="O51" s="156"/>
      <c r="P51" s="157"/>
      <c r="Q51" s="239"/>
      <c r="R51" s="156"/>
      <c r="S51" s="156"/>
      <c r="T51" s="156"/>
      <c r="U51" s="156"/>
      <c r="V51" s="156"/>
      <c r="W51" s="156"/>
      <c r="X51" s="156"/>
      <c r="Y51" s="156"/>
      <c r="Z51" s="156"/>
      <c r="AA51" s="156"/>
      <c r="AB51" s="156"/>
      <c r="AC51" s="156"/>
      <c r="AD51" s="156"/>
      <c r="AE51" s="157"/>
      <c r="AF51" s="239"/>
      <c r="AG51" s="156"/>
      <c r="AH51" s="156"/>
      <c r="AI51" s="156"/>
      <c r="AJ51" s="156"/>
      <c r="AK51" s="156"/>
      <c r="AL51" s="156"/>
      <c r="AM51" s="156"/>
      <c r="AN51" s="156"/>
      <c r="AO51" s="156"/>
      <c r="AP51" s="156"/>
      <c r="AQ51" s="156"/>
      <c r="AR51" s="156"/>
      <c r="AS51" s="156"/>
      <c r="AT51" s="157"/>
      <c r="AU51" s="327"/>
      <c r="AV51" s="321"/>
      <c r="BC51" s="154"/>
      <c r="BD51" s="154"/>
      <c r="BE51" s="154"/>
      <c r="BF51" s="154"/>
      <c r="BG51" s="154"/>
      <c r="BH51" s="154"/>
      <c r="BI51" s="154"/>
      <c r="BJ51" s="154"/>
      <c r="BK51" s="154"/>
      <c r="BL51" s="154"/>
      <c r="BM51" s="154"/>
      <c r="BN51" s="154"/>
      <c r="BO51" s="154"/>
      <c r="BP51" s="154"/>
      <c r="BQ51" s="154"/>
      <c r="BR51" s="154"/>
      <c r="BS51" s="154"/>
      <c r="BT51" s="154"/>
      <c r="BU51" s="154"/>
      <c r="BV51" s="154"/>
      <c r="BW51" s="154"/>
      <c r="BX51" s="154"/>
      <c r="BY51" s="154"/>
      <c r="BZ51" s="154"/>
      <c r="CA51" s="154"/>
      <c r="CB51" s="154"/>
      <c r="CC51" s="154"/>
      <c r="CD51" s="154"/>
      <c r="CE51" s="154"/>
      <c r="CF51" s="154"/>
      <c r="CG51" s="154"/>
      <c r="CH51" s="154"/>
    </row>
    <row r="52" spans="1:86" s="150" customFormat="1">
      <c r="B52" s="158"/>
      <c r="C52" s="335"/>
      <c r="D52" s="153"/>
      <c r="E52" s="153"/>
      <c r="F52" s="153"/>
      <c r="G52" s="153"/>
      <c r="H52" s="153"/>
      <c r="I52" s="153"/>
      <c r="J52" s="153"/>
      <c r="K52" s="153"/>
      <c r="L52" s="153"/>
      <c r="M52" s="153"/>
      <c r="N52" s="153"/>
      <c r="O52" s="153"/>
      <c r="Q52" s="158"/>
      <c r="R52" s="153"/>
      <c r="S52" s="153"/>
      <c r="T52" s="153"/>
      <c r="U52" s="153"/>
      <c r="V52" s="153"/>
      <c r="W52" s="153"/>
      <c r="X52" s="153"/>
      <c r="Y52" s="153"/>
      <c r="Z52" s="153"/>
      <c r="AA52" s="153"/>
      <c r="AB52" s="153"/>
      <c r="AC52" s="153"/>
      <c r="AD52" s="153"/>
      <c r="AF52" s="158"/>
      <c r="AG52" s="153"/>
      <c r="AH52" s="153"/>
      <c r="AI52" s="153"/>
      <c r="AJ52" s="153"/>
      <c r="AK52" s="153"/>
      <c r="AL52" s="153"/>
      <c r="AM52" s="153"/>
      <c r="AN52" s="153"/>
      <c r="AO52" s="153"/>
      <c r="AP52" s="153"/>
      <c r="AQ52" s="153"/>
      <c r="AR52" s="153"/>
      <c r="AS52" s="153"/>
    </row>
    <row r="53" spans="1:86" s="304" customFormat="1">
      <c r="B53" s="305"/>
      <c r="C53" s="306"/>
      <c r="D53" s="306"/>
      <c r="E53" s="306"/>
      <c r="F53" s="306"/>
      <c r="G53" s="306"/>
      <c r="H53" s="306"/>
      <c r="I53" s="306"/>
      <c r="J53" s="306"/>
      <c r="K53" s="306"/>
      <c r="L53" s="306"/>
      <c r="M53" s="306"/>
      <c r="N53" s="306"/>
      <c r="O53" s="306"/>
      <c r="P53" s="307"/>
      <c r="Q53" s="305"/>
      <c r="R53" s="307"/>
      <c r="S53" s="307"/>
      <c r="T53" s="307"/>
      <c r="U53" s="307"/>
      <c r="V53" s="307"/>
      <c r="W53" s="307"/>
      <c r="X53" s="307"/>
      <c r="Y53" s="307"/>
      <c r="Z53" s="307"/>
      <c r="AA53" s="307"/>
      <c r="AB53" s="307"/>
      <c r="AC53" s="307"/>
      <c r="AD53" s="306"/>
      <c r="AE53" s="308"/>
      <c r="AF53" s="305"/>
      <c r="AG53" s="306"/>
      <c r="AH53" s="306"/>
      <c r="AI53" s="306"/>
      <c r="AJ53" s="306"/>
      <c r="AK53" s="306"/>
      <c r="AL53" s="306"/>
      <c r="AM53" s="306"/>
      <c r="AN53" s="306"/>
      <c r="AO53" s="306"/>
      <c r="AP53" s="306"/>
      <c r="AQ53" s="306"/>
      <c r="AR53" s="306"/>
      <c r="AS53" s="306"/>
      <c r="AT53" s="308"/>
      <c r="AU53" s="308"/>
      <c r="AV53" s="308"/>
      <c r="AW53" s="308"/>
      <c r="AX53" s="308"/>
      <c r="AY53" s="308"/>
      <c r="AZ53" s="308"/>
    </row>
    <row r="54" spans="1:86" s="243" customFormat="1">
      <c r="A54" s="304"/>
      <c r="B54" s="340" t="s">
        <v>162</v>
      </c>
      <c r="C54" s="343">
        <f t="shared" ref="C54:N54" si="88">C57*0.2</f>
        <v>120</v>
      </c>
      <c r="D54" s="343">
        <f t="shared" si="88"/>
        <v>168</v>
      </c>
      <c r="E54" s="343">
        <f t="shared" si="88"/>
        <v>216</v>
      </c>
      <c r="F54" s="343">
        <f t="shared" si="88"/>
        <v>264</v>
      </c>
      <c r="G54" s="343">
        <f t="shared" si="88"/>
        <v>312</v>
      </c>
      <c r="H54" s="343">
        <f t="shared" si="88"/>
        <v>360</v>
      </c>
      <c r="I54" s="343">
        <f t="shared" si="88"/>
        <v>408</v>
      </c>
      <c r="J54" s="343">
        <f t="shared" si="88"/>
        <v>456</v>
      </c>
      <c r="K54" s="343">
        <f t="shared" si="88"/>
        <v>504</v>
      </c>
      <c r="L54" s="343">
        <f t="shared" si="88"/>
        <v>552</v>
      </c>
      <c r="M54" s="343">
        <f t="shared" si="88"/>
        <v>600</v>
      </c>
      <c r="N54" s="343">
        <f t="shared" si="88"/>
        <v>648</v>
      </c>
      <c r="O54" s="346">
        <f>SUM(C54:N54)</f>
        <v>4608</v>
      </c>
      <c r="P54" s="318"/>
      <c r="Q54" s="340" t="s">
        <v>162</v>
      </c>
      <c r="R54" s="343">
        <f t="shared" ref="R54:AC54" si="89">R57*0.2</f>
        <v>696</v>
      </c>
      <c r="S54" s="343">
        <f t="shared" si="89"/>
        <v>744</v>
      </c>
      <c r="T54" s="343">
        <f t="shared" si="89"/>
        <v>792</v>
      </c>
      <c r="U54" s="343">
        <f t="shared" si="89"/>
        <v>840</v>
      </c>
      <c r="V54" s="343">
        <f t="shared" si="89"/>
        <v>888</v>
      </c>
      <c r="W54" s="343">
        <f t="shared" si="89"/>
        <v>936</v>
      </c>
      <c r="X54" s="343">
        <f t="shared" si="89"/>
        <v>984</v>
      </c>
      <c r="Y54" s="343">
        <f t="shared" si="89"/>
        <v>1032</v>
      </c>
      <c r="Z54" s="343">
        <f t="shared" si="89"/>
        <v>1080</v>
      </c>
      <c r="AA54" s="343">
        <f t="shared" si="89"/>
        <v>1128</v>
      </c>
      <c r="AB54" s="343">
        <f t="shared" si="89"/>
        <v>1176</v>
      </c>
      <c r="AC54" s="343">
        <f t="shared" si="89"/>
        <v>1224</v>
      </c>
      <c r="AD54" s="346">
        <f>SUM(R54:AC54)</f>
        <v>11520</v>
      </c>
      <c r="AE54" s="318"/>
      <c r="AF54" s="340" t="s">
        <v>162</v>
      </c>
      <c r="AG54" s="343">
        <f t="shared" ref="AG54:AR54" si="90">AG57*0.2</f>
        <v>1272</v>
      </c>
      <c r="AH54" s="343">
        <f t="shared" si="90"/>
        <v>1320</v>
      </c>
      <c r="AI54" s="343">
        <f t="shared" si="90"/>
        <v>1368</v>
      </c>
      <c r="AJ54" s="343">
        <f t="shared" si="90"/>
        <v>1416</v>
      </c>
      <c r="AK54" s="343">
        <f t="shared" si="90"/>
        <v>1464</v>
      </c>
      <c r="AL54" s="343">
        <f t="shared" si="90"/>
        <v>1512</v>
      </c>
      <c r="AM54" s="343">
        <f t="shared" si="90"/>
        <v>1560</v>
      </c>
      <c r="AN54" s="343">
        <f t="shared" si="90"/>
        <v>1608</v>
      </c>
      <c r="AO54" s="343">
        <f t="shared" si="90"/>
        <v>1656</v>
      </c>
      <c r="AP54" s="343">
        <f t="shared" si="90"/>
        <v>1704</v>
      </c>
      <c r="AQ54" s="343">
        <f t="shared" si="90"/>
        <v>1752</v>
      </c>
      <c r="AR54" s="343">
        <f t="shared" si="90"/>
        <v>1800</v>
      </c>
      <c r="AS54" s="346">
        <f>SUM(AG54:AR54)</f>
        <v>18432</v>
      </c>
      <c r="AT54" s="304"/>
      <c r="AU54" s="304"/>
      <c r="AV54" s="304"/>
      <c r="AW54" s="304"/>
      <c r="AX54" s="304"/>
      <c r="AY54" s="304"/>
      <c r="AZ54" s="304"/>
      <c r="BA54" s="304"/>
      <c r="BB54" s="304"/>
    </row>
    <row r="55" spans="1:86" s="243" customFormat="1">
      <c r="A55" s="342" t="s">
        <v>171</v>
      </c>
      <c r="B55" s="340" t="s">
        <v>173</v>
      </c>
      <c r="C55" s="343">
        <f t="shared" ref="C55:N55" si="91">C57*0.5</f>
        <v>300</v>
      </c>
      <c r="D55" s="343">
        <f t="shared" si="91"/>
        <v>420</v>
      </c>
      <c r="E55" s="343">
        <f t="shared" si="91"/>
        <v>540</v>
      </c>
      <c r="F55" s="343">
        <f t="shared" si="91"/>
        <v>660</v>
      </c>
      <c r="G55" s="343">
        <f t="shared" si="91"/>
        <v>780</v>
      </c>
      <c r="H55" s="343">
        <f t="shared" si="91"/>
        <v>900</v>
      </c>
      <c r="I55" s="343">
        <f t="shared" si="91"/>
        <v>1020</v>
      </c>
      <c r="J55" s="343">
        <f t="shared" si="91"/>
        <v>1140</v>
      </c>
      <c r="K55" s="343">
        <f t="shared" si="91"/>
        <v>1260</v>
      </c>
      <c r="L55" s="343">
        <f t="shared" si="91"/>
        <v>1380</v>
      </c>
      <c r="M55" s="343">
        <f t="shared" si="91"/>
        <v>1500</v>
      </c>
      <c r="N55" s="343">
        <f t="shared" si="91"/>
        <v>1620</v>
      </c>
      <c r="O55" s="346">
        <f>SUM(C55:N55)</f>
        <v>11520</v>
      </c>
      <c r="P55" s="318"/>
      <c r="Q55" s="340" t="s">
        <v>173</v>
      </c>
      <c r="R55" s="343">
        <f t="shared" ref="R55:AC55" si="92">R57*0.5</f>
        <v>1740</v>
      </c>
      <c r="S55" s="343">
        <f t="shared" si="92"/>
        <v>1860</v>
      </c>
      <c r="T55" s="343">
        <f t="shared" si="92"/>
        <v>1980</v>
      </c>
      <c r="U55" s="343">
        <f t="shared" si="92"/>
        <v>2100</v>
      </c>
      <c r="V55" s="343">
        <f t="shared" si="92"/>
        <v>2220</v>
      </c>
      <c r="W55" s="343">
        <f t="shared" si="92"/>
        <v>2340</v>
      </c>
      <c r="X55" s="343">
        <f t="shared" si="92"/>
        <v>2460</v>
      </c>
      <c r="Y55" s="343">
        <f t="shared" si="92"/>
        <v>2580</v>
      </c>
      <c r="Z55" s="343">
        <f t="shared" si="92"/>
        <v>2700</v>
      </c>
      <c r="AA55" s="343">
        <f t="shared" si="92"/>
        <v>2820</v>
      </c>
      <c r="AB55" s="343">
        <f t="shared" si="92"/>
        <v>2940</v>
      </c>
      <c r="AC55" s="343">
        <f t="shared" si="92"/>
        <v>3060</v>
      </c>
      <c r="AD55" s="346">
        <f>SUM(R55:AC55)</f>
        <v>28800</v>
      </c>
      <c r="AE55" s="318"/>
      <c r="AF55" s="340" t="s">
        <v>173</v>
      </c>
      <c r="AG55" s="343">
        <f t="shared" ref="AG55:AR55" si="93">AG57*0.5</f>
        <v>3180</v>
      </c>
      <c r="AH55" s="343">
        <f t="shared" si="93"/>
        <v>3300</v>
      </c>
      <c r="AI55" s="343">
        <f t="shared" si="93"/>
        <v>3420</v>
      </c>
      <c r="AJ55" s="343">
        <f t="shared" si="93"/>
        <v>3540</v>
      </c>
      <c r="AK55" s="343">
        <f t="shared" si="93"/>
        <v>3660</v>
      </c>
      <c r="AL55" s="343">
        <f t="shared" si="93"/>
        <v>3780</v>
      </c>
      <c r="AM55" s="343">
        <f t="shared" si="93"/>
        <v>3900</v>
      </c>
      <c r="AN55" s="343">
        <f t="shared" si="93"/>
        <v>4020</v>
      </c>
      <c r="AO55" s="343">
        <f t="shared" si="93"/>
        <v>4140</v>
      </c>
      <c r="AP55" s="343">
        <f t="shared" si="93"/>
        <v>4260</v>
      </c>
      <c r="AQ55" s="343">
        <f t="shared" si="93"/>
        <v>4380</v>
      </c>
      <c r="AR55" s="343">
        <f t="shared" si="93"/>
        <v>4500</v>
      </c>
      <c r="AS55" s="346">
        <f>SUM(AG55:AR55)</f>
        <v>46080</v>
      </c>
      <c r="AT55" s="308"/>
      <c r="AU55" s="308"/>
      <c r="AV55" s="308"/>
      <c r="AW55" s="308"/>
      <c r="AX55" s="308"/>
      <c r="AY55" s="308"/>
      <c r="AZ55" s="308"/>
      <c r="BA55" s="304"/>
      <c r="BB55" s="304"/>
    </row>
    <row r="56" spans="1:86" s="243" customFormat="1">
      <c r="A56" s="304"/>
      <c r="B56" s="340" t="s">
        <v>161</v>
      </c>
      <c r="C56" s="343">
        <f t="shared" ref="C56:N56" si="94">C57*0.3</f>
        <v>180</v>
      </c>
      <c r="D56" s="343">
        <f t="shared" si="94"/>
        <v>252</v>
      </c>
      <c r="E56" s="343">
        <f t="shared" si="94"/>
        <v>324</v>
      </c>
      <c r="F56" s="343">
        <f t="shared" si="94"/>
        <v>396</v>
      </c>
      <c r="G56" s="343">
        <f t="shared" si="94"/>
        <v>468</v>
      </c>
      <c r="H56" s="343">
        <f t="shared" si="94"/>
        <v>540</v>
      </c>
      <c r="I56" s="343">
        <f t="shared" si="94"/>
        <v>612</v>
      </c>
      <c r="J56" s="343">
        <f t="shared" si="94"/>
        <v>684</v>
      </c>
      <c r="K56" s="343">
        <f t="shared" si="94"/>
        <v>756</v>
      </c>
      <c r="L56" s="343">
        <f t="shared" si="94"/>
        <v>828</v>
      </c>
      <c r="M56" s="343">
        <f t="shared" si="94"/>
        <v>900</v>
      </c>
      <c r="N56" s="343">
        <f t="shared" si="94"/>
        <v>972</v>
      </c>
      <c r="O56" s="346">
        <f>SUM(C56:N56)</f>
        <v>6912</v>
      </c>
      <c r="P56" s="319"/>
      <c r="Q56" s="340" t="s">
        <v>161</v>
      </c>
      <c r="R56" s="343">
        <f t="shared" ref="R56:AC56" si="95">R57*0.3</f>
        <v>1044</v>
      </c>
      <c r="S56" s="343">
        <f t="shared" si="95"/>
        <v>1116</v>
      </c>
      <c r="T56" s="343">
        <f t="shared" si="95"/>
        <v>1188</v>
      </c>
      <c r="U56" s="343">
        <f t="shared" si="95"/>
        <v>1260</v>
      </c>
      <c r="V56" s="343">
        <f t="shared" si="95"/>
        <v>1332</v>
      </c>
      <c r="W56" s="343">
        <f t="shared" si="95"/>
        <v>1404</v>
      </c>
      <c r="X56" s="343">
        <f t="shared" si="95"/>
        <v>1476</v>
      </c>
      <c r="Y56" s="343">
        <f t="shared" si="95"/>
        <v>1548</v>
      </c>
      <c r="Z56" s="343">
        <f t="shared" si="95"/>
        <v>1620</v>
      </c>
      <c r="AA56" s="343">
        <f t="shared" si="95"/>
        <v>1692</v>
      </c>
      <c r="AB56" s="343">
        <f t="shared" si="95"/>
        <v>1764</v>
      </c>
      <c r="AC56" s="343">
        <f t="shared" si="95"/>
        <v>1836</v>
      </c>
      <c r="AD56" s="346">
        <f>SUM(R56:AC56)</f>
        <v>17280</v>
      </c>
      <c r="AE56" s="319"/>
      <c r="AF56" s="340" t="s">
        <v>161</v>
      </c>
      <c r="AG56" s="343">
        <f t="shared" ref="AG56:AR56" si="96">AG57*0.3</f>
        <v>1908</v>
      </c>
      <c r="AH56" s="343">
        <f t="shared" si="96"/>
        <v>1980</v>
      </c>
      <c r="AI56" s="343">
        <f t="shared" si="96"/>
        <v>2052</v>
      </c>
      <c r="AJ56" s="343">
        <f t="shared" si="96"/>
        <v>2124</v>
      </c>
      <c r="AK56" s="343">
        <f t="shared" si="96"/>
        <v>2196</v>
      </c>
      <c r="AL56" s="343">
        <f t="shared" si="96"/>
        <v>2268</v>
      </c>
      <c r="AM56" s="343">
        <f t="shared" si="96"/>
        <v>2340</v>
      </c>
      <c r="AN56" s="343">
        <f t="shared" si="96"/>
        <v>2412</v>
      </c>
      <c r="AO56" s="343">
        <f t="shared" si="96"/>
        <v>2484</v>
      </c>
      <c r="AP56" s="343">
        <f t="shared" si="96"/>
        <v>2556</v>
      </c>
      <c r="AQ56" s="343">
        <f t="shared" si="96"/>
        <v>2628</v>
      </c>
      <c r="AR56" s="343">
        <f t="shared" si="96"/>
        <v>2700</v>
      </c>
      <c r="AS56" s="346">
        <f>SUM(AG56:AR56)</f>
        <v>27648</v>
      </c>
      <c r="AT56" s="308"/>
      <c r="AU56" s="308"/>
      <c r="AV56" s="308"/>
      <c r="AW56" s="308"/>
      <c r="AX56" s="308"/>
      <c r="AY56" s="308"/>
      <c r="AZ56" s="308"/>
      <c r="BA56" s="304"/>
      <c r="BB56" s="304"/>
    </row>
    <row r="57" spans="1:86" s="243" customFormat="1">
      <c r="A57" s="304"/>
      <c r="B57" s="340" t="s">
        <v>0</v>
      </c>
      <c r="C57" s="343">
        <v>600</v>
      </c>
      <c r="D57" s="343">
        <f t="shared" ref="D57:N57" si="97">C57+240</f>
        <v>840</v>
      </c>
      <c r="E57" s="343">
        <f t="shared" si="97"/>
        <v>1080</v>
      </c>
      <c r="F57" s="343">
        <f t="shared" si="97"/>
        <v>1320</v>
      </c>
      <c r="G57" s="343">
        <f t="shared" si="97"/>
        <v>1560</v>
      </c>
      <c r="H57" s="343">
        <f t="shared" si="97"/>
        <v>1800</v>
      </c>
      <c r="I57" s="343">
        <f t="shared" si="97"/>
        <v>2040</v>
      </c>
      <c r="J57" s="343">
        <f t="shared" si="97"/>
        <v>2280</v>
      </c>
      <c r="K57" s="343">
        <f t="shared" si="97"/>
        <v>2520</v>
      </c>
      <c r="L57" s="343">
        <f t="shared" si="97"/>
        <v>2760</v>
      </c>
      <c r="M57" s="343">
        <f t="shared" si="97"/>
        <v>3000</v>
      </c>
      <c r="N57" s="343">
        <f t="shared" si="97"/>
        <v>3240</v>
      </c>
      <c r="O57" s="346">
        <f>O56+O55+O54</f>
        <v>23040</v>
      </c>
      <c r="P57" s="319"/>
      <c r="Q57" s="340" t="s">
        <v>0</v>
      </c>
      <c r="R57" s="343">
        <f>N57+240</f>
        <v>3480</v>
      </c>
      <c r="S57" s="343">
        <f t="shared" ref="S57:AC57" si="98">R57+240</f>
        <v>3720</v>
      </c>
      <c r="T57" s="343">
        <f t="shared" si="98"/>
        <v>3960</v>
      </c>
      <c r="U57" s="343">
        <f t="shared" si="98"/>
        <v>4200</v>
      </c>
      <c r="V57" s="343">
        <f t="shared" si="98"/>
        <v>4440</v>
      </c>
      <c r="W57" s="343">
        <f t="shared" si="98"/>
        <v>4680</v>
      </c>
      <c r="X57" s="343">
        <f t="shared" si="98"/>
        <v>4920</v>
      </c>
      <c r="Y57" s="343">
        <f t="shared" si="98"/>
        <v>5160</v>
      </c>
      <c r="Z57" s="343">
        <f t="shared" si="98"/>
        <v>5400</v>
      </c>
      <c r="AA57" s="343">
        <f t="shared" si="98"/>
        <v>5640</v>
      </c>
      <c r="AB57" s="343">
        <f t="shared" si="98"/>
        <v>5880</v>
      </c>
      <c r="AC57" s="343">
        <f t="shared" si="98"/>
        <v>6120</v>
      </c>
      <c r="AD57" s="346">
        <f>AD56+AD55+AD54</f>
        <v>57600</v>
      </c>
      <c r="AE57" s="319"/>
      <c r="AF57" s="340" t="s">
        <v>0</v>
      </c>
      <c r="AG57" s="343">
        <f>AC57+240</f>
        <v>6360</v>
      </c>
      <c r="AH57" s="343">
        <f t="shared" ref="AH57:AR57" si="99">AG57+240</f>
        <v>6600</v>
      </c>
      <c r="AI57" s="343">
        <f t="shared" si="99"/>
        <v>6840</v>
      </c>
      <c r="AJ57" s="343">
        <f t="shared" si="99"/>
        <v>7080</v>
      </c>
      <c r="AK57" s="343">
        <f t="shared" si="99"/>
        <v>7320</v>
      </c>
      <c r="AL57" s="343">
        <f t="shared" si="99"/>
        <v>7560</v>
      </c>
      <c r="AM57" s="343">
        <f t="shared" si="99"/>
        <v>7800</v>
      </c>
      <c r="AN57" s="343">
        <f t="shared" si="99"/>
        <v>8040</v>
      </c>
      <c r="AO57" s="343">
        <f t="shared" si="99"/>
        <v>8280</v>
      </c>
      <c r="AP57" s="343">
        <f t="shared" si="99"/>
        <v>8520</v>
      </c>
      <c r="AQ57" s="343">
        <f t="shared" si="99"/>
        <v>8760</v>
      </c>
      <c r="AR57" s="343">
        <f t="shared" si="99"/>
        <v>9000</v>
      </c>
      <c r="AS57" s="346">
        <f>AS56+AS55+AS54</f>
        <v>92160</v>
      </c>
      <c r="AT57" s="308"/>
      <c r="AU57" s="308"/>
      <c r="AV57" s="308"/>
      <c r="AW57" s="308"/>
      <c r="AX57" s="308"/>
      <c r="AY57" s="308"/>
      <c r="AZ57" s="308"/>
      <c r="BA57" s="304"/>
      <c r="BB57" s="304"/>
    </row>
    <row r="58" spans="1:86" s="304" customFormat="1">
      <c r="B58" s="305"/>
      <c r="C58" s="306"/>
      <c r="D58" s="306"/>
      <c r="E58" s="306"/>
      <c r="F58" s="306"/>
      <c r="G58" s="306"/>
      <c r="H58" s="306"/>
      <c r="I58" s="306"/>
      <c r="J58" s="306"/>
      <c r="K58" s="306"/>
      <c r="L58" s="306"/>
      <c r="M58" s="306"/>
      <c r="N58" s="306"/>
      <c r="O58" s="306"/>
      <c r="P58" s="307"/>
      <c r="Q58" s="305"/>
      <c r="R58" s="307"/>
      <c r="S58" s="307"/>
      <c r="T58" s="307"/>
      <c r="U58" s="307"/>
      <c r="V58" s="307"/>
      <c r="W58" s="307"/>
      <c r="X58" s="307"/>
      <c r="Y58" s="307"/>
      <c r="Z58" s="307"/>
      <c r="AA58" s="307"/>
      <c r="AB58" s="307"/>
      <c r="AC58" s="307"/>
      <c r="AD58" s="306"/>
      <c r="AE58" s="317"/>
      <c r="AF58" s="305"/>
      <c r="AG58" s="306"/>
      <c r="AH58" s="306"/>
      <c r="AI58" s="306"/>
      <c r="AJ58" s="306"/>
      <c r="AK58" s="306"/>
      <c r="AL58" s="306"/>
      <c r="AM58" s="306"/>
      <c r="AN58" s="306"/>
      <c r="AO58" s="306"/>
      <c r="AP58" s="306"/>
      <c r="AQ58" s="306"/>
      <c r="AR58" s="306"/>
      <c r="AS58" s="306"/>
      <c r="AT58" s="308"/>
      <c r="AU58" s="308"/>
      <c r="AV58" s="308"/>
      <c r="AW58" s="308"/>
      <c r="AX58" s="308"/>
      <c r="AY58" s="308"/>
      <c r="AZ58" s="308"/>
    </row>
    <row r="59" spans="1:86" s="243" customFormat="1">
      <c r="A59" s="304"/>
      <c r="B59" s="340" t="s">
        <v>160</v>
      </c>
      <c r="C59" s="244">
        <v>0</v>
      </c>
      <c r="D59" s="244">
        <v>0</v>
      </c>
      <c r="E59" s="343">
        <f t="shared" ref="E59:N59" si="100">E61*0.4</f>
        <v>160</v>
      </c>
      <c r="F59" s="343">
        <f t="shared" si="100"/>
        <v>272</v>
      </c>
      <c r="G59" s="343">
        <f>G61*0.4</f>
        <v>384</v>
      </c>
      <c r="H59" s="343">
        <f t="shared" si="100"/>
        <v>496</v>
      </c>
      <c r="I59" s="343">
        <f t="shared" si="100"/>
        <v>608</v>
      </c>
      <c r="J59" s="343">
        <f t="shared" si="100"/>
        <v>720</v>
      </c>
      <c r="K59" s="343">
        <f t="shared" si="100"/>
        <v>832</v>
      </c>
      <c r="L59" s="343">
        <f t="shared" si="100"/>
        <v>944</v>
      </c>
      <c r="M59" s="343">
        <f t="shared" si="100"/>
        <v>1056</v>
      </c>
      <c r="N59" s="343">
        <f t="shared" si="100"/>
        <v>1168</v>
      </c>
      <c r="O59" s="245">
        <f>SUM(C59:N59)</f>
        <v>6640</v>
      </c>
      <c r="P59" s="320"/>
      <c r="Q59" s="340" t="s">
        <v>160</v>
      </c>
      <c r="R59" s="343">
        <f t="shared" ref="R59:AC59" si="101">R61*0.4</f>
        <v>1280</v>
      </c>
      <c r="S59" s="343">
        <f t="shared" si="101"/>
        <v>1392</v>
      </c>
      <c r="T59" s="343">
        <f t="shared" si="101"/>
        <v>1504</v>
      </c>
      <c r="U59" s="343">
        <f t="shared" si="101"/>
        <v>1616</v>
      </c>
      <c r="V59" s="343">
        <f t="shared" si="101"/>
        <v>1728</v>
      </c>
      <c r="W59" s="343">
        <f t="shared" si="101"/>
        <v>1840</v>
      </c>
      <c r="X59" s="343">
        <f t="shared" si="101"/>
        <v>1952</v>
      </c>
      <c r="Y59" s="343">
        <f t="shared" si="101"/>
        <v>2064</v>
      </c>
      <c r="Z59" s="343">
        <f t="shared" si="101"/>
        <v>2176</v>
      </c>
      <c r="AA59" s="343">
        <f t="shared" si="101"/>
        <v>2288</v>
      </c>
      <c r="AB59" s="343">
        <f t="shared" si="101"/>
        <v>2400</v>
      </c>
      <c r="AC59" s="343">
        <f t="shared" si="101"/>
        <v>2512</v>
      </c>
      <c r="AD59" s="245">
        <f>SUM(R59:AC59)</f>
        <v>22752</v>
      </c>
      <c r="AE59" s="320"/>
      <c r="AF59" s="340" t="s">
        <v>160</v>
      </c>
      <c r="AG59" s="343">
        <f t="shared" ref="AG59:AR59" si="102">AG61*0.4</f>
        <v>2624</v>
      </c>
      <c r="AH59" s="343">
        <f t="shared" si="102"/>
        <v>2736</v>
      </c>
      <c r="AI59" s="343">
        <f t="shared" si="102"/>
        <v>2848</v>
      </c>
      <c r="AJ59" s="343">
        <f t="shared" si="102"/>
        <v>2960</v>
      </c>
      <c r="AK59" s="343">
        <f t="shared" si="102"/>
        <v>3072</v>
      </c>
      <c r="AL59" s="343">
        <f t="shared" si="102"/>
        <v>3184</v>
      </c>
      <c r="AM59" s="343">
        <f t="shared" si="102"/>
        <v>3296</v>
      </c>
      <c r="AN59" s="343">
        <f t="shared" si="102"/>
        <v>3408</v>
      </c>
      <c r="AO59" s="343">
        <f t="shared" si="102"/>
        <v>3520</v>
      </c>
      <c r="AP59" s="343">
        <f t="shared" si="102"/>
        <v>3632</v>
      </c>
      <c r="AQ59" s="343">
        <f t="shared" si="102"/>
        <v>3744</v>
      </c>
      <c r="AR59" s="343">
        <f t="shared" si="102"/>
        <v>3856</v>
      </c>
      <c r="AS59" s="245">
        <f>SUM(AG59:AR59)</f>
        <v>38880</v>
      </c>
      <c r="AT59" s="308"/>
      <c r="AU59" s="308"/>
      <c r="AV59" s="308"/>
      <c r="AW59" s="308"/>
      <c r="AX59" s="308"/>
      <c r="AY59" s="308"/>
      <c r="AZ59" s="308"/>
      <c r="BA59" s="304"/>
      <c r="BB59" s="304"/>
    </row>
    <row r="60" spans="1:86" s="243" customFormat="1">
      <c r="A60" s="342" t="s">
        <v>171</v>
      </c>
      <c r="B60" s="340" t="s">
        <v>159</v>
      </c>
      <c r="C60" s="244">
        <v>0</v>
      </c>
      <c r="D60" s="244">
        <v>0</v>
      </c>
      <c r="E60" s="343">
        <f t="shared" ref="E60:N60" si="103">E61*0.6</f>
        <v>240</v>
      </c>
      <c r="F60" s="343">
        <f t="shared" si="103"/>
        <v>408</v>
      </c>
      <c r="G60" s="343">
        <f t="shared" si="103"/>
        <v>576</v>
      </c>
      <c r="H60" s="343">
        <f t="shared" si="103"/>
        <v>744</v>
      </c>
      <c r="I60" s="343">
        <f t="shared" si="103"/>
        <v>912</v>
      </c>
      <c r="J60" s="343">
        <f t="shared" si="103"/>
        <v>1080</v>
      </c>
      <c r="K60" s="343">
        <f t="shared" si="103"/>
        <v>1248</v>
      </c>
      <c r="L60" s="343">
        <f t="shared" si="103"/>
        <v>1416</v>
      </c>
      <c r="M60" s="343">
        <f t="shared" si="103"/>
        <v>1584</v>
      </c>
      <c r="N60" s="343">
        <f t="shared" si="103"/>
        <v>1752</v>
      </c>
      <c r="O60" s="245">
        <f>SUM(C60:N60)</f>
        <v>9960</v>
      </c>
      <c r="P60" s="319"/>
      <c r="Q60" s="340" t="s">
        <v>159</v>
      </c>
      <c r="R60" s="343">
        <f t="shared" ref="R60:AC60" si="104">R61*0.6</f>
        <v>1920</v>
      </c>
      <c r="S60" s="343">
        <f t="shared" si="104"/>
        <v>2088</v>
      </c>
      <c r="T60" s="343">
        <f t="shared" si="104"/>
        <v>2256</v>
      </c>
      <c r="U60" s="343">
        <f t="shared" si="104"/>
        <v>2424</v>
      </c>
      <c r="V60" s="343">
        <f t="shared" si="104"/>
        <v>2592</v>
      </c>
      <c r="W60" s="343">
        <f t="shared" si="104"/>
        <v>2760</v>
      </c>
      <c r="X60" s="343">
        <f t="shared" si="104"/>
        <v>2928</v>
      </c>
      <c r="Y60" s="343">
        <f t="shared" si="104"/>
        <v>3096</v>
      </c>
      <c r="Z60" s="343">
        <f t="shared" si="104"/>
        <v>3264</v>
      </c>
      <c r="AA60" s="343">
        <f t="shared" si="104"/>
        <v>3432</v>
      </c>
      <c r="AB60" s="343">
        <f t="shared" si="104"/>
        <v>3600</v>
      </c>
      <c r="AC60" s="343">
        <f t="shared" si="104"/>
        <v>3768</v>
      </c>
      <c r="AD60" s="245">
        <f>SUM(R60:AC60)</f>
        <v>34128</v>
      </c>
      <c r="AE60" s="319"/>
      <c r="AF60" s="340" t="s">
        <v>159</v>
      </c>
      <c r="AG60" s="343">
        <f t="shared" ref="AG60:AR60" si="105">AG61*0.6</f>
        <v>3936</v>
      </c>
      <c r="AH60" s="343">
        <f t="shared" si="105"/>
        <v>4104</v>
      </c>
      <c r="AI60" s="343">
        <f t="shared" si="105"/>
        <v>4272</v>
      </c>
      <c r="AJ60" s="343">
        <f t="shared" si="105"/>
        <v>4440</v>
      </c>
      <c r="AK60" s="343">
        <f t="shared" si="105"/>
        <v>4608</v>
      </c>
      <c r="AL60" s="343">
        <f t="shared" si="105"/>
        <v>4776</v>
      </c>
      <c r="AM60" s="343">
        <f t="shared" si="105"/>
        <v>4944</v>
      </c>
      <c r="AN60" s="343">
        <f t="shared" si="105"/>
        <v>5112</v>
      </c>
      <c r="AO60" s="343">
        <f t="shared" si="105"/>
        <v>5280</v>
      </c>
      <c r="AP60" s="343">
        <f t="shared" si="105"/>
        <v>5448</v>
      </c>
      <c r="AQ60" s="343">
        <f t="shared" si="105"/>
        <v>5616</v>
      </c>
      <c r="AR60" s="343">
        <f t="shared" si="105"/>
        <v>5784</v>
      </c>
      <c r="AS60" s="245">
        <f>SUM(AG60:AR60)</f>
        <v>58320</v>
      </c>
      <c r="AT60" s="308"/>
      <c r="AU60" s="308"/>
      <c r="AV60" s="308"/>
      <c r="AW60" s="308"/>
      <c r="AX60" s="308"/>
      <c r="AY60" s="308"/>
      <c r="AZ60" s="308"/>
      <c r="BA60" s="304"/>
      <c r="BB60" s="304"/>
    </row>
    <row r="61" spans="1:86" s="304" customFormat="1">
      <c r="B61" s="341" t="s">
        <v>0</v>
      </c>
      <c r="C61" s="306"/>
      <c r="D61" s="306"/>
      <c r="E61" s="344">
        <v>400</v>
      </c>
      <c r="F61" s="344">
        <f t="shared" ref="F61:N61" si="106">E61+140+140</f>
        <v>680</v>
      </c>
      <c r="G61" s="344">
        <f t="shared" si="106"/>
        <v>960</v>
      </c>
      <c r="H61" s="344">
        <f t="shared" si="106"/>
        <v>1240</v>
      </c>
      <c r="I61" s="344">
        <f t="shared" si="106"/>
        <v>1520</v>
      </c>
      <c r="J61" s="344">
        <f t="shared" si="106"/>
        <v>1800</v>
      </c>
      <c r="K61" s="344">
        <f t="shared" si="106"/>
        <v>2080</v>
      </c>
      <c r="L61" s="344">
        <f t="shared" si="106"/>
        <v>2360</v>
      </c>
      <c r="M61" s="344">
        <f t="shared" si="106"/>
        <v>2640</v>
      </c>
      <c r="N61" s="344">
        <f t="shared" si="106"/>
        <v>2920</v>
      </c>
      <c r="O61" s="345">
        <f>O60+O59</f>
        <v>16600</v>
      </c>
      <c r="P61" s="307"/>
      <c r="Q61" s="341" t="s">
        <v>0</v>
      </c>
      <c r="R61" s="344">
        <f>N61+140+140</f>
        <v>3200</v>
      </c>
      <c r="S61" s="344">
        <f>R61+140+140</f>
        <v>3480</v>
      </c>
      <c r="T61" s="344">
        <f>S61+140+140</f>
        <v>3760</v>
      </c>
      <c r="U61" s="344">
        <f t="shared" ref="U61:AC61" si="107">T61+140+140</f>
        <v>4040</v>
      </c>
      <c r="V61" s="344">
        <f t="shared" si="107"/>
        <v>4320</v>
      </c>
      <c r="W61" s="344">
        <f t="shared" si="107"/>
        <v>4600</v>
      </c>
      <c r="X61" s="344">
        <f t="shared" si="107"/>
        <v>4880</v>
      </c>
      <c r="Y61" s="344">
        <f t="shared" si="107"/>
        <v>5160</v>
      </c>
      <c r="Z61" s="344">
        <f t="shared" si="107"/>
        <v>5440</v>
      </c>
      <c r="AA61" s="344">
        <f t="shared" si="107"/>
        <v>5720</v>
      </c>
      <c r="AB61" s="344">
        <f t="shared" si="107"/>
        <v>6000</v>
      </c>
      <c r="AC61" s="344">
        <f t="shared" si="107"/>
        <v>6280</v>
      </c>
      <c r="AD61" s="345">
        <f>AD60+AD59</f>
        <v>56880</v>
      </c>
      <c r="AE61" s="308"/>
      <c r="AF61" s="341" t="s">
        <v>0</v>
      </c>
      <c r="AG61" s="344">
        <f>AC61+140+140</f>
        <v>6560</v>
      </c>
      <c r="AH61" s="344">
        <f t="shared" ref="AH61" si="108">AG61+140+140</f>
        <v>6840</v>
      </c>
      <c r="AI61" s="344">
        <f>AH61+140+140</f>
        <v>7120</v>
      </c>
      <c r="AJ61" s="344">
        <f t="shared" ref="AJ61:AR61" si="109">AI61+140+140</f>
        <v>7400</v>
      </c>
      <c r="AK61" s="344">
        <f t="shared" si="109"/>
        <v>7680</v>
      </c>
      <c r="AL61" s="344">
        <f t="shared" si="109"/>
        <v>7960</v>
      </c>
      <c r="AM61" s="344">
        <f t="shared" si="109"/>
        <v>8240</v>
      </c>
      <c r="AN61" s="344">
        <f t="shared" si="109"/>
        <v>8520</v>
      </c>
      <c r="AO61" s="344">
        <f t="shared" si="109"/>
        <v>8800</v>
      </c>
      <c r="AP61" s="344">
        <f t="shared" si="109"/>
        <v>9080</v>
      </c>
      <c r="AQ61" s="344">
        <f t="shared" si="109"/>
        <v>9360</v>
      </c>
      <c r="AR61" s="344">
        <f t="shared" si="109"/>
        <v>9640</v>
      </c>
      <c r="AS61" s="345">
        <f>AS60+AS59</f>
        <v>97200</v>
      </c>
      <c r="AT61" s="308"/>
      <c r="AU61" s="308"/>
      <c r="AV61" s="308"/>
      <c r="AW61" s="308"/>
      <c r="AX61" s="308"/>
      <c r="AY61" s="308"/>
      <c r="AZ61" s="308"/>
    </row>
    <row r="62" spans="1:86" s="304" customFormat="1">
      <c r="B62" s="305"/>
      <c r="C62" s="309"/>
      <c r="D62" s="310"/>
      <c r="E62" s="309"/>
      <c r="F62" s="309"/>
      <c r="G62" s="309"/>
      <c r="H62" s="309"/>
      <c r="I62" s="309"/>
      <c r="J62" s="309"/>
      <c r="K62" s="309"/>
      <c r="L62" s="309"/>
      <c r="M62" s="309"/>
      <c r="N62" s="309"/>
      <c r="O62" s="309"/>
      <c r="P62" s="311"/>
      <c r="Q62" s="305"/>
      <c r="R62" s="309"/>
      <c r="S62" s="309"/>
      <c r="T62" s="309"/>
      <c r="U62" s="309"/>
      <c r="V62" s="309"/>
      <c r="W62" s="309"/>
      <c r="X62" s="309"/>
      <c r="Y62" s="309"/>
      <c r="Z62" s="309"/>
      <c r="AA62" s="309"/>
      <c r="AB62" s="309"/>
      <c r="AC62" s="309"/>
      <c r="AD62" s="309"/>
      <c r="AE62" s="311"/>
      <c r="AF62" s="305"/>
      <c r="AG62" s="309"/>
      <c r="AH62" s="309"/>
      <c r="AI62" s="309"/>
      <c r="AJ62" s="309"/>
      <c r="AK62" s="309"/>
      <c r="AL62" s="309"/>
      <c r="AM62" s="309"/>
      <c r="AN62" s="309"/>
      <c r="AO62" s="309"/>
      <c r="AP62" s="309"/>
      <c r="AQ62" s="309"/>
      <c r="AR62" s="309"/>
      <c r="AS62" s="309"/>
      <c r="AT62" s="311"/>
      <c r="AU62" s="311"/>
      <c r="AV62" s="311"/>
      <c r="AW62" s="311"/>
      <c r="AX62" s="311"/>
      <c r="AY62" s="311"/>
      <c r="AZ62" s="311"/>
    </row>
    <row r="63" spans="1:86" s="304" customFormat="1">
      <c r="B63" s="305"/>
      <c r="C63" s="310"/>
      <c r="D63" s="310"/>
      <c r="E63" s="310"/>
      <c r="F63" s="310"/>
      <c r="G63" s="310"/>
      <c r="H63" s="310"/>
      <c r="I63" s="310"/>
      <c r="J63" s="310"/>
      <c r="K63" s="310"/>
      <c r="L63" s="310"/>
      <c r="M63" s="310"/>
      <c r="N63" s="310"/>
      <c r="O63" s="310"/>
      <c r="Q63" s="305"/>
      <c r="R63" s="310"/>
      <c r="S63" s="310"/>
      <c r="T63" s="310"/>
      <c r="U63" s="310"/>
      <c r="V63" s="310"/>
      <c r="W63" s="310"/>
      <c r="X63" s="310"/>
      <c r="Y63" s="310"/>
      <c r="Z63" s="310"/>
      <c r="AA63" s="310"/>
      <c r="AB63" s="310"/>
      <c r="AC63" s="310"/>
      <c r="AD63" s="310"/>
      <c r="AF63" s="305"/>
      <c r="AG63" s="310"/>
      <c r="AH63" s="310"/>
      <c r="AI63" s="310"/>
      <c r="AJ63" s="310"/>
      <c r="AK63" s="310"/>
      <c r="AL63" s="310"/>
      <c r="AM63" s="310"/>
      <c r="AN63" s="310"/>
      <c r="AO63" s="310"/>
      <c r="AP63" s="310"/>
      <c r="AQ63" s="310"/>
      <c r="AR63" s="310"/>
      <c r="AS63" s="310"/>
    </row>
    <row r="64" spans="1:86" s="150" customFormat="1">
      <c r="B64" s="158"/>
      <c r="C64" s="153"/>
      <c r="D64" s="153"/>
      <c r="E64" s="153"/>
      <c r="F64" s="153"/>
      <c r="G64" s="153"/>
      <c r="H64" s="153"/>
      <c r="I64" s="153"/>
      <c r="J64" s="153"/>
      <c r="K64" s="153"/>
      <c r="L64" s="153"/>
      <c r="M64" s="153"/>
      <c r="N64" s="153"/>
      <c r="O64" s="153"/>
      <c r="Q64" s="158"/>
      <c r="R64" s="153"/>
      <c r="S64" s="153"/>
      <c r="T64" s="153"/>
      <c r="U64" s="153"/>
      <c r="V64" s="153"/>
      <c r="W64" s="153"/>
      <c r="X64" s="153"/>
      <c r="Y64" s="153"/>
      <c r="Z64" s="153"/>
      <c r="AA64" s="153"/>
      <c r="AB64" s="153"/>
      <c r="AC64" s="153"/>
      <c r="AD64" s="153"/>
      <c r="AF64" s="158"/>
      <c r="AG64" s="153"/>
      <c r="AH64" s="153"/>
      <c r="AI64" s="153"/>
      <c r="AJ64" s="153"/>
      <c r="AK64" s="153"/>
      <c r="AL64" s="153"/>
      <c r="AM64" s="153"/>
      <c r="AN64" s="153"/>
      <c r="AO64" s="153"/>
      <c r="AP64" s="153"/>
      <c r="AQ64" s="153"/>
      <c r="AR64" s="153"/>
      <c r="AS64" s="153"/>
    </row>
    <row r="65" spans="2:52" s="150" customFormat="1">
      <c r="B65" s="158"/>
      <c r="C65" s="153"/>
      <c r="D65" s="153"/>
      <c r="E65" s="153"/>
      <c r="F65" s="153"/>
      <c r="G65" s="153"/>
      <c r="H65" s="153"/>
      <c r="I65" s="153"/>
      <c r="J65" s="153"/>
      <c r="K65" s="153"/>
      <c r="L65" s="153"/>
      <c r="M65" s="153"/>
      <c r="N65" s="153"/>
      <c r="O65" s="153"/>
      <c r="Q65" s="158"/>
      <c r="R65" s="153"/>
      <c r="S65" s="153"/>
      <c r="T65" s="153"/>
      <c r="U65" s="153"/>
      <c r="V65" s="153"/>
      <c r="W65" s="153"/>
      <c r="X65" s="153"/>
      <c r="Y65" s="153"/>
      <c r="Z65" s="153"/>
      <c r="AA65" s="153"/>
      <c r="AB65" s="153"/>
      <c r="AC65" s="153"/>
      <c r="AD65" s="153"/>
      <c r="AF65" s="158"/>
      <c r="AG65" s="153"/>
      <c r="AH65" s="153"/>
      <c r="AI65" s="153"/>
      <c r="AJ65" s="153"/>
      <c r="AK65" s="153"/>
      <c r="AL65" s="153"/>
      <c r="AM65" s="153"/>
      <c r="AN65" s="153"/>
      <c r="AO65" s="153"/>
      <c r="AP65" s="153"/>
      <c r="AQ65" s="153"/>
      <c r="AR65" s="153"/>
      <c r="AS65" s="153"/>
    </row>
    <row r="66" spans="2:52" s="150" customFormat="1">
      <c r="B66" s="158"/>
      <c r="C66" s="153"/>
      <c r="D66" s="153"/>
      <c r="E66" s="153"/>
      <c r="F66" s="153"/>
      <c r="G66" s="153"/>
      <c r="H66" s="153"/>
      <c r="I66" s="153"/>
      <c r="J66" s="153"/>
      <c r="K66" s="153"/>
      <c r="L66" s="153"/>
      <c r="M66" s="153"/>
      <c r="N66" s="153"/>
      <c r="O66" s="153"/>
      <c r="Q66" s="158"/>
      <c r="R66" s="153"/>
      <c r="S66" s="153"/>
      <c r="T66" s="153"/>
      <c r="U66" s="153"/>
      <c r="V66" s="153"/>
      <c r="W66" s="153"/>
      <c r="X66" s="153"/>
      <c r="Y66" s="153"/>
      <c r="Z66" s="153"/>
      <c r="AA66" s="153"/>
      <c r="AB66" s="153"/>
      <c r="AC66" s="153"/>
      <c r="AD66" s="153"/>
      <c r="AF66" s="158"/>
      <c r="AG66" s="153"/>
      <c r="AH66" s="153"/>
      <c r="AI66" s="153"/>
      <c r="AJ66" s="153"/>
      <c r="AK66" s="153"/>
      <c r="AL66" s="153"/>
      <c r="AM66" s="153"/>
      <c r="AN66" s="153"/>
      <c r="AO66" s="153"/>
      <c r="AP66" s="153"/>
      <c r="AQ66" s="153"/>
      <c r="AR66" s="153"/>
      <c r="AS66" s="153"/>
    </row>
    <row r="67" spans="2:52" s="150" customFormat="1">
      <c r="B67" s="158"/>
      <c r="C67" s="153"/>
      <c r="D67" s="153"/>
      <c r="E67" s="153"/>
      <c r="F67" s="153"/>
      <c r="G67" s="153"/>
      <c r="H67" s="153"/>
      <c r="I67" s="153"/>
      <c r="J67" s="153"/>
      <c r="K67" s="153"/>
      <c r="L67" s="153"/>
      <c r="M67" s="153"/>
      <c r="N67" s="153"/>
      <c r="O67" s="153"/>
      <c r="Q67" s="158"/>
      <c r="R67" s="153"/>
      <c r="S67" s="153"/>
      <c r="T67" s="153"/>
      <c r="U67" s="153"/>
      <c r="V67" s="153"/>
      <c r="W67" s="153"/>
      <c r="X67" s="153"/>
      <c r="Y67" s="153"/>
      <c r="Z67" s="153"/>
      <c r="AA67" s="153"/>
      <c r="AB67" s="153"/>
      <c r="AC67" s="153"/>
      <c r="AD67" s="153"/>
      <c r="AF67" s="158"/>
      <c r="AG67" s="153"/>
      <c r="AH67" s="153"/>
      <c r="AI67" s="153"/>
      <c r="AJ67" s="153"/>
      <c r="AK67" s="153"/>
      <c r="AL67" s="153"/>
      <c r="AM67" s="153"/>
      <c r="AN67" s="153"/>
      <c r="AO67" s="153"/>
      <c r="AP67" s="153"/>
      <c r="AQ67" s="153"/>
      <c r="AR67" s="153"/>
      <c r="AS67" s="153"/>
    </row>
    <row r="68" spans="2:52" s="150" customFormat="1">
      <c r="B68" s="158"/>
      <c r="C68" s="153"/>
      <c r="D68" s="153"/>
      <c r="E68" s="153"/>
      <c r="F68" s="153"/>
      <c r="G68" s="153"/>
      <c r="H68" s="153"/>
      <c r="I68" s="153"/>
      <c r="J68" s="153"/>
      <c r="K68" s="153"/>
      <c r="L68" s="153"/>
      <c r="M68" s="153"/>
      <c r="N68" s="153"/>
      <c r="O68" s="153"/>
      <c r="Q68" s="158"/>
      <c r="R68" s="153"/>
      <c r="S68" s="153"/>
      <c r="T68" s="153"/>
      <c r="U68" s="153"/>
      <c r="V68" s="153"/>
      <c r="W68" s="153"/>
      <c r="X68" s="153"/>
      <c r="Y68" s="153"/>
      <c r="Z68" s="153"/>
      <c r="AA68" s="153"/>
      <c r="AB68" s="153"/>
      <c r="AC68" s="153"/>
      <c r="AD68" s="153"/>
      <c r="AF68" s="158"/>
      <c r="AG68" s="153"/>
      <c r="AH68" s="298" t="s">
        <v>82</v>
      </c>
      <c r="AI68" s="153"/>
      <c r="AJ68" s="298" t="s">
        <v>82</v>
      </c>
      <c r="AK68" s="153"/>
      <c r="AL68" s="153"/>
      <c r="AM68" s="153"/>
      <c r="AN68" s="153"/>
      <c r="AO68" s="153"/>
      <c r="AP68" s="153"/>
      <c r="AQ68" s="153"/>
      <c r="AR68" s="153"/>
      <c r="AS68" s="153"/>
      <c r="AZ68" s="312"/>
    </row>
    <row r="69" spans="2:52" s="150" customFormat="1">
      <c r="B69" s="158"/>
      <c r="C69" s="153"/>
      <c r="D69" s="153"/>
      <c r="E69" s="153"/>
      <c r="F69" s="153"/>
      <c r="G69" s="153"/>
      <c r="H69" s="153"/>
      <c r="I69" s="153"/>
      <c r="J69" s="153"/>
      <c r="K69" s="153"/>
      <c r="L69" s="153"/>
      <c r="M69" s="153"/>
      <c r="N69" s="153"/>
      <c r="O69" s="153"/>
      <c r="Q69" s="158"/>
      <c r="R69" s="153"/>
      <c r="S69" s="153"/>
      <c r="T69" s="153"/>
      <c r="U69" s="153"/>
      <c r="V69" s="153"/>
      <c r="W69" s="153"/>
      <c r="X69" s="153"/>
      <c r="Y69" s="153"/>
      <c r="Z69" s="153"/>
      <c r="AA69" s="153"/>
      <c r="AB69" s="153"/>
      <c r="AC69" s="153"/>
      <c r="AD69" s="153"/>
      <c r="AF69" s="158"/>
      <c r="AG69" s="153"/>
      <c r="AH69" s="153"/>
      <c r="AI69" s="153"/>
      <c r="AJ69" s="153"/>
      <c r="AK69" s="153"/>
      <c r="AL69" s="153"/>
      <c r="AM69" s="153"/>
      <c r="AN69" s="153"/>
      <c r="AO69" s="153"/>
      <c r="AP69" s="153"/>
      <c r="AQ69" s="153"/>
      <c r="AR69" s="153"/>
      <c r="AS69" s="153"/>
    </row>
    <row r="70" spans="2:52" s="150" customFormat="1">
      <c r="B70" s="158"/>
      <c r="C70" s="153"/>
      <c r="D70" s="153"/>
      <c r="E70" s="153"/>
      <c r="F70" s="313"/>
      <c r="G70" s="153"/>
      <c r="H70" s="153"/>
      <c r="I70" s="153"/>
      <c r="J70" s="153"/>
      <c r="K70" s="153"/>
      <c r="L70" s="153"/>
      <c r="M70" s="153"/>
      <c r="N70" s="153"/>
      <c r="O70" s="153"/>
      <c r="Q70" s="158"/>
      <c r="R70" s="153"/>
      <c r="S70" s="153"/>
      <c r="T70" s="153"/>
      <c r="U70" s="153"/>
      <c r="V70" s="153"/>
      <c r="W70" s="153"/>
      <c r="X70" s="153"/>
      <c r="Y70" s="153"/>
      <c r="Z70" s="153"/>
      <c r="AA70" s="153"/>
      <c r="AB70" s="153"/>
      <c r="AC70" s="153"/>
      <c r="AD70" s="153"/>
      <c r="AF70" s="158"/>
      <c r="AG70" s="153"/>
      <c r="AH70" s="153"/>
      <c r="AI70" s="153"/>
      <c r="AJ70" s="153"/>
      <c r="AK70" s="153"/>
      <c r="AL70" s="153"/>
      <c r="AM70" s="153"/>
      <c r="AN70" s="153"/>
      <c r="AO70" s="153"/>
      <c r="AP70" s="153"/>
      <c r="AQ70" s="153"/>
      <c r="AR70" s="153"/>
      <c r="AS70" s="153"/>
    </row>
    <row r="71" spans="2:52" s="150" customFormat="1">
      <c r="B71" s="158"/>
      <c r="C71" s="153"/>
      <c r="D71" s="153"/>
      <c r="E71" s="153"/>
      <c r="F71" s="313"/>
      <c r="G71" s="153"/>
      <c r="H71" s="153"/>
      <c r="I71" s="153"/>
      <c r="J71" s="153"/>
      <c r="K71" s="153"/>
      <c r="L71" s="153"/>
      <c r="M71" s="153"/>
      <c r="N71" s="153"/>
      <c r="O71" s="153"/>
      <c r="Q71" s="158"/>
      <c r="R71" s="153"/>
      <c r="S71" s="153"/>
      <c r="T71" s="153"/>
      <c r="U71" s="153"/>
      <c r="V71" s="153"/>
      <c r="W71" s="153"/>
      <c r="X71" s="153"/>
      <c r="Y71" s="153"/>
      <c r="Z71" s="153"/>
      <c r="AA71" s="153"/>
      <c r="AB71" s="153"/>
      <c r="AC71" s="153"/>
      <c r="AD71" s="153"/>
      <c r="AF71" s="158"/>
      <c r="AG71" s="153"/>
      <c r="AH71" s="153"/>
      <c r="AI71" s="298" t="s">
        <v>82</v>
      </c>
      <c r="AJ71" s="153"/>
      <c r="AK71" s="153"/>
      <c r="AL71" s="153"/>
      <c r="AM71" s="153"/>
      <c r="AN71" s="153"/>
      <c r="AO71" s="153"/>
      <c r="AP71" s="153"/>
      <c r="AQ71" s="153"/>
      <c r="AR71" s="153"/>
      <c r="AS71" s="153"/>
    </row>
    <row r="72" spans="2:52" s="150" customFormat="1">
      <c r="B72" s="158"/>
      <c r="C72" s="153"/>
      <c r="D72" s="153"/>
      <c r="E72" s="153"/>
      <c r="F72" s="153"/>
      <c r="G72" s="153"/>
      <c r="H72" s="153"/>
      <c r="I72" s="153"/>
      <c r="J72" s="153"/>
      <c r="K72" s="153"/>
      <c r="L72" s="153"/>
      <c r="M72" s="153"/>
      <c r="N72" s="153"/>
      <c r="O72" s="153"/>
      <c r="Q72" s="158"/>
      <c r="R72" s="153"/>
      <c r="S72" s="153"/>
      <c r="T72" s="153"/>
      <c r="U72" s="153"/>
      <c r="V72" s="153"/>
      <c r="W72" s="153"/>
      <c r="X72" s="153"/>
      <c r="Y72" s="153"/>
      <c r="Z72" s="153"/>
      <c r="AA72" s="153"/>
      <c r="AB72" s="153"/>
      <c r="AC72" s="153"/>
      <c r="AD72" s="153"/>
      <c r="AF72" s="158"/>
      <c r="AG72" s="153"/>
      <c r="AH72" s="153"/>
      <c r="AI72" s="153"/>
      <c r="AJ72" s="153"/>
      <c r="AK72" s="153"/>
      <c r="AL72" s="153"/>
      <c r="AM72" s="153"/>
      <c r="AN72" s="153"/>
      <c r="AO72" s="153"/>
      <c r="AP72" s="153"/>
      <c r="AQ72" s="153"/>
      <c r="AR72" s="153"/>
      <c r="AS72" s="153"/>
    </row>
    <row r="73" spans="2:52" s="150" customFormat="1">
      <c r="B73" s="158"/>
      <c r="C73" s="153"/>
      <c r="D73" s="153"/>
      <c r="E73" s="153"/>
      <c r="F73" s="153"/>
      <c r="G73" s="153"/>
      <c r="H73" s="153"/>
      <c r="I73" s="153"/>
      <c r="J73" s="153"/>
      <c r="K73" s="153"/>
      <c r="L73" s="153"/>
      <c r="M73" s="153"/>
      <c r="N73" s="153"/>
      <c r="O73" s="153"/>
      <c r="Q73" s="158"/>
      <c r="R73" s="153"/>
      <c r="S73" s="153"/>
      <c r="T73" s="153"/>
      <c r="U73" s="153"/>
      <c r="V73" s="153"/>
      <c r="W73" s="153"/>
      <c r="X73" s="153"/>
      <c r="Y73" s="153"/>
      <c r="Z73" s="153"/>
      <c r="AA73" s="153"/>
      <c r="AB73" s="153"/>
      <c r="AC73" s="153"/>
      <c r="AD73" s="153"/>
      <c r="AF73" s="158"/>
      <c r="AG73" s="153"/>
      <c r="AH73" s="153"/>
      <c r="AI73" s="153"/>
      <c r="AJ73" s="153"/>
      <c r="AK73" s="153"/>
      <c r="AL73" s="153"/>
      <c r="AM73" s="153"/>
      <c r="AN73" s="153"/>
      <c r="AO73" s="153"/>
      <c r="AP73" s="153"/>
      <c r="AQ73" s="153"/>
      <c r="AR73" s="153"/>
      <c r="AS73" s="153"/>
    </row>
    <row r="74" spans="2:52" s="150" customFormat="1">
      <c r="B74" s="158"/>
      <c r="C74" s="153"/>
      <c r="D74" s="153"/>
      <c r="E74" s="153"/>
      <c r="F74" s="153"/>
      <c r="G74" s="153"/>
      <c r="H74" s="153"/>
      <c r="I74" s="153"/>
      <c r="J74" s="153"/>
      <c r="K74" s="153"/>
      <c r="L74" s="153"/>
      <c r="M74" s="153"/>
      <c r="N74" s="153"/>
      <c r="O74" s="153"/>
      <c r="Q74" s="158"/>
      <c r="R74" s="153"/>
      <c r="S74" s="153"/>
      <c r="T74" s="153"/>
      <c r="U74" s="153"/>
      <c r="V74" s="153"/>
      <c r="W74" s="153"/>
      <c r="X74" s="153"/>
      <c r="Y74" s="153"/>
      <c r="Z74" s="153"/>
      <c r="AA74" s="153"/>
      <c r="AB74" s="153"/>
      <c r="AC74" s="153"/>
      <c r="AD74" s="153"/>
      <c r="AF74" s="158"/>
      <c r="AG74" s="153"/>
      <c r="AH74" s="153"/>
      <c r="AI74" s="153"/>
      <c r="AJ74" s="153"/>
      <c r="AK74" s="153"/>
      <c r="AL74" s="153"/>
      <c r="AM74" s="153"/>
      <c r="AN74" s="153"/>
      <c r="AO74" s="153"/>
      <c r="AP74" s="153"/>
      <c r="AQ74" s="153"/>
      <c r="AR74" s="153"/>
      <c r="AS74" s="153"/>
    </row>
    <row r="75" spans="2:52" s="150" customFormat="1">
      <c r="B75" s="158"/>
      <c r="C75" s="153"/>
      <c r="D75" s="153"/>
      <c r="E75" s="153"/>
      <c r="F75" s="153"/>
      <c r="G75" s="153"/>
      <c r="H75" s="153"/>
      <c r="I75" s="153"/>
      <c r="J75" s="153"/>
      <c r="K75" s="153"/>
      <c r="L75" s="153"/>
      <c r="M75" s="153"/>
      <c r="N75" s="153"/>
      <c r="O75" s="153"/>
      <c r="Q75" s="158"/>
      <c r="R75" s="153"/>
      <c r="S75" s="153"/>
      <c r="T75" s="153"/>
      <c r="U75" s="153"/>
      <c r="V75" s="153"/>
      <c r="W75" s="153"/>
      <c r="X75" s="153"/>
      <c r="Y75" s="153"/>
      <c r="Z75" s="153"/>
      <c r="AA75" s="153"/>
      <c r="AB75" s="153"/>
      <c r="AC75" s="153"/>
      <c r="AD75" s="153"/>
      <c r="AF75" s="158"/>
      <c r="AG75" s="153"/>
      <c r="AH75" s="153"/>
      <c r="AI75" s="153"/>
      <c r="AJ75" s="153"/>
      <c r="AK75" s="153"/>
      <c r="AL75" s="153"/>
      <c r="AM75" s="153"/>
      <c r="AN75" s="153"/>
      <c r="AO75" s="153"/>
      <c r="AP75" s="153"/>
      <c r="AQ75" s="153"/>
      <c r="AR75" s="153"/>
      <c r="AS75" s="153"/>
    </row>
    <row r="76" spans="2:52" s="150" customFormat="1">
      <c r="B76" s="158"/>
      <c r="C76" s="153"/>
      <c r="D76" s="153"/>
      <c r="E76" s="153"/>
      <c r="F76" s="153"/>
      <c r="G76" s="153"/>
      <c r="H76" s="153"/>
      <c r="I76" s="153"/>
      <c r="J76" s="153"/>
      <c r="K76" s="153"/>
      <c r="L76" s="153"/>
      <c r="M76" s="153"/>
      <c r="N76" s="153"/>
      <c r="O76" s="153"/>
      <c r="Q76" s="158"/>
      <c r="R76" s="153"/>
      <c r="S76" s="153"/>
      <c r="T76" s="153"/>
      <c r="U76" s="153"/>
      <c r="V76" s="153"/>
      <c r="W76" s="153"/>
      <c r="X76" s="153"/>
      <c r="Y76" s="153"/>
      <c r="Z76" s="153"/>
      <c r="AA76" s="153"/>
      <c r="AB76" s="153"/>
      <c r="AC76" s="153"/>
      <c r="AD76" s="153"/>
      <c r="AF76" s="158"/>
      <c r="AG76" s="153"/>
      <c r="AH76" s="153"/>
      <c r="AI76" s="153"/>
      <c r="AJ76" s="153"/>
      <c r="AK76" s="153"/>
      <c r="AL76" s="153"/>
      <c r="AM76" s="153"/>
      <c r="AN76" s="153"/>
      <c r="AO76" s="153"/>
      <c r="AP76" s="153"/>
      <c r="AQ76" s="153"/>
      <c r="AR76" s="153"/>
      <c r="AS76" s="153"/>
    </row>
    <row r="77" spans="2:52" s="150" customFormat="1">
      <c r="B77" s="158"/>
      <c r="C77" s="153"/>
      <c r="D77" s="153"/>
      <c r="E77" s="153"/>
      <c r="F77" s="153"/>
      <c r="G77" s="153"/>
      <c r="H77" s="153"/>
      <c r="I77" s="153"/>
      <c r="J77" s="153"/>
      <c r="K77" s="153"/>
      <c r="L77" s="153"/>
      <c r="M77" s="153"/>
      <c r="N77" s="153"/>
      <c r="O77" s="153"/>
      <c r="Q77" s="158"/>
      <c r="R77" s="153"/>
      <c r="S77" s="153"/>
      <c r="T77" s="153"/>
      <c r="U77" s="153"/>
      <c r="V77" s="153"/>
      <c r="W77" s="153"/>
      <c r="X77" s="153"/>
      <c r="Y77" s="153"/>
      <c r="Z77" s="153"/>
      <c r="AA77" s="153"/>
      <c r="AB77" s="153"/>
      <c r="AC77" s="153"/>
      <c r="AD77" s="153"/>
      <c r="AF77" s="158"/>
      <c r="AG77" s="153"/>
      <c r="AH77" s="153"/>
      <c r="AI77" s="153"/>
      <c r="AJ77" s="153"/>
      <c r="AK77" s="153"/>
      <c r="AL77" s="153"/>
      <c r="AM77" s="153"/>
      <c r="AN77" s="153"/>
      <c r="AO77" s="153"/>
      <c r="AP77" s="153"/>
      <c r="AQ77" s="153"/>
      <c r="AR77" s="153"/>
      <c r="AS77" s="153"/>
    </row>
    <row r="78" spans="2:52" s="150" customFormat="1">
      <c r="B78" s="158"/>
      <c r="C78" s="153"/>
      <c r="D78" s="153"/>
      <c r="E78" s="153"/>
      <c r="F78" s="153"/>
      <c r="G78" s="153"/>
      <c r="H78" s="153"/>
      <c r="I78" s="153"/>
      <c r="J78" s="153"/>
      <c r="K78" s="153"/>
      <c r="L78" s="153"/>
      <c r="M78" s="153"/>
      <c r="N78" s="153"/>
      <c r="O78" s="153"/>
      <c r="Q78" s="158"/>
      <c r="R78" s="153"/>
      <c r="S78" s="153"/>
      <c r="T78" s="153"/>
      <c r="U78" s="153"/>
      <c r="V78" s="153"/>
      <c r="W78" s="153"/>
      <c r="X78" s="153"/>
      <c r="Y78" s="153"/>
      <c r="Z78" s="153"/>
      <c r="AA78" s="153"/>
      <c r="AB78" s="153"/>
      <c r="AC78" s="153"/>
      <c r="AD78" s="153"/>
      <c r="AF78" s="158"/>
      <c r="AG78" s="153"/>
      <c r="AH78" s="153"/>
      <c r="AI78" s="153"/>
      <c r="AJ78" s="153"/>
      <c r="AK78" s="153"/>
      <c r="AL78" s="153"/>
      <c r="AM78" s="153"/>
      <c r="AN78" s="153"/>
      <c r="AO78" s="153"/>
      <c r="AP78" s="153"/>
      <c r="AQ78" s="153"/>
      <c r="AR78" s="153"/>
      <c r="AS78" s="153"/>
    </row>
    <row r="79" spans="2:52" s="150" customFormat="1">
      <c r="B79" s="158"/>
      <c r="C79" s="314"/>
      <c r="D79" s="153"/>
      <c r="E79" s="153"/>
      <c r="F79" s="315"/>
      <c r="G79" s="153"/>
      <c r="H79" s="153"/>
      <c r="I79" s="153"/>
      <c r="J79" s="153"/>
      <c r="K79" s="153"/>
      <c r="L79" s="153"/>
      <c r="M79" s="153"/>
      <c r="N79" s="153"/>
      <c r="O79" s="153"/>
      <c r="Q79" s="158"/>
      <c r="R79" s="153"/>
      <c r="S79" s="153"/>
      <c r="T79" s="153"/>
      <c r="U79" s="153"/>
      <c r="V79" s="153"/>
      <c r="W79" s="153"/>
      <c r="X79" s="153"/>
      <c r="Y79" s="153"/>
      <c r="Z79" s="153"/>
      <c r="AA79" s="153"/>
      <c r="AB79" s="153"/>
      <c r="AC79" s="153"/>
      <c r="AD79" s="153"/>
      <c r="AF79" s="158"/>
      <c r="AG79" s="153"/>
      <c r="AH79" s="153"/>
      <c r="AI79" s="153"/>
      <c r="AJ79" s="153"/>
      <c r="AK79" s="153"/>
      <c r="AL79" s="153"/>
      <c r="AM79" s="153"/>
      <c r="AN79" s="153"/>
      <c r="AO79" s="153"/>
      <c r="AP79" s="153"/>
      <c r="AQ79" s="153"/>
      <c r="AR79" s="153"/>
      <c r="AS79" s="153"/>
    </row>
    <row r="80" spans="2:52" s="150" customFormat="1">
      <c r="B80" s="158"/>
      <c r="C80" s="314"/>
      <c r="D80" s="153"/>
      <c r="E80" s="153"/>
      <c r="F80" s="315"/>
      <c r="G80" s="316"/>
      <c r="H80" s="153"/>
      <c r="I80" s="153"/>
      <c r="J80" s="153"/>
      <c r="K80" s="153"/>
      <c r="L80" s="153"/>
      <c r="M80" s="153"/>
      <c r="N80" s="153"/>
      <c r="O80" s="153"/>
      <c r="Q80" s="158"/>
      <c r="R80" s="153"/>
      <c r="S80" s="153"/>
      <c r="T80" s="153"/>
      <c r="U80" s="153"/>
      <c r="V80" s="153"/>
      <c r="W80" s="153"/>
      <c r="X80" s="153"/>
      <c r="Y80" s="153"/>
      <c r="Z80" s="153"/>
      <c r="AA80" s="153"/>
      <c r="AB80" s="153"/>
      <c r="AC80" s="153"/>
      <c r="AD80" s="153"/>
      <c r="AF80" s="158"/>
      <c r="AG80" s="153"/>
      <c r="AH80" s="153"/>
      <c r="AI80" s="153"/>
      <c r="AJ80" s="153"/>
      <c r="AK80" s="153"/>
      <c r="AL80" s="153"/>
      <c r="AM80" s="153"/>
      <c r="AN80" s="153"/>
      <c r="AO80" s="153"/>
      <c r="AP80" s="153"/>
      <c r="AQ80" s="153"/>
      <c r="AR80" s="153"/>
      <c r="AS80" s="153"/>
    </row>
    <row r="81" spans="2:45" s="150" customFormat="1">
      <c r="B81" s="158"/>
      <c r="C81" s="314"/>
      <c r="D81" s="153"/>
      <c r="E81" s="153"/>
      <c r="F81" s="315"/>
      <c r="G81" s="153"/>
      <c r="H81" s="153"/>
      <c r="I81" s="153"/>
      <c r="J81" s="153"/>
      <c r="K81" s="153"/>
      <c r="L81" s="153"/>
      <c r="M81" s="153"/>
      <c r="N81" s="153"/>
      <c r="O81" s="153"/>
      <c r="Q81" s="158"/>
      <c r="R81" s="153"/>
      <c r="S81" s="153"/>
      <c r="T81" s="153"/>
      <c r="U81" s="153"/>
      <c r="V81" s="153"/>
      <c r="W81" s="153"/>
      <c r="X81" s="153"/>
      <c r="Y81" s="153"/>
      <c r="Z81" s="153"/>
      <c r="AA81" s="153"/>
      <c r="AB81" s="153"/>
      <c r="AC81" s="153"/>
      <c r="AD81" s="153"/>
      <c r="AF81" s="158"/>
      <c r="AG81" s="153"/>
      <c r="AH81" s="153"/>
      <c r="AI81" s="153"/>
      <c r="AJ81" s="153"/>
      <c r="AK81" s="153"/>
      <c r="AL81" s="153"/>
      <c r="AM81" s="153"/>
      <c r="AN81" s="153"/>
      <c r="AO81" s="153"/>
      <c r="AP81" s="153"/>
      <c r="AQ81" s="153"/>
      <c r="AR81" s="153"/>
      <c r="AS81" s="153"/>
    </row>
    <row r="82" spans="2:45">
      <c r="C82" s="247"/>
      <c r="F82" s="249"/>
    </row>
    <row r="83" spans="2:45">
      <c r="C83" s="247"/>
      <c r="F83" s="249"/>
      <c r="G83" s="250"/>
    </row>
    <row r="84" spans="2:45">
      <c r="C84" s="247"/>
      <c r="F84" s="249"/>
    </row>
    <row r="85" spans="2:45">
      <c r="C85" s="247"/>
      <c r="F85" s="249"/>
    </row>
    <row r="86" spans="2:45">
      <c r="C86" s="247"/>
      <c r="F86" s="249"/>
      <c r="G86" s="250"/>
      <c r="H86" s="249"/>
    </row>
    <row r="87" spans="2:45">
      <c r="C87" s="247"/>
      <c r="F87" s="249"/>
      <c r="G87" s="250"/>
      <c r="J87" s="250"/>
    </row>
    <row r="88" spans="2:45">
      <c r="H88" s="247"/>
      <c r="J88" s="251"/>
    </row>
    <row r="89" spans="2:45">
      <c r="F89" s="250"/>
      <c r="G89" s="250"/>
    </row>
    <row r="90" spans="2:45">
      <c r="H90" s="251"/>
    </row>
    <row r="92" spans="2:45">
      <c r="F92" s="250"/>
      <c r="G92" s="249"/>
    </row>
  </sheetData>
  <mergeCells count="1">
    <mergeCell ref="H1:AT1"/>
  </mergeCells>
  <pageMargins left="0.70866141732283472" right="0.70866141732283472" top="0.74803149606299213" bottom="0.74803149606299213" header="0.31496062992125984" footer="0.31496062992125984"/>
  <pageSetup paperSize="9" scale="40" fitToWidth="3" orientation="landscape" r:id="rId1"/>
  <colBreaks count="2" manualBreakCount="2">
    <brk id="16" max="51" man="1"/>
    <brk id="31" max="5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L126"/>
  <sheetViews>
    <sheetView topLeftCell="A21" zoomScaleNormal="100" zoomScaleSheetLayoutView="100" workbookViewId="0">
      <selection activeCell="B57" sqref="B57"/>
    </sheetView>
  </sheetViews>
  <sheetFormatPr baseColWidth="10" defaultColWidth="9.5" defaultRowHeight="16"/>
  <cols>
    <col min="1" max="1" width="43" style="261" bestFit="1" customWidth="1"/>
    <col min="2" max="15" width="14.6640625" style="254" customWidth="1"/>
    <col min="16" max="16" width="5.83203125" style="332" customWidth="1"/>
    <col min="17" max="28" width="15.33203125" style="254" customWidth="1"/>
    <col min="29" max="29" width="16" style="254" customWidth="1"/>
    <col min="30" max="30" width="5.83203125" style="332" customWidth="1"/>
    <col min="31" max="43" width="15" style="254" customWidth="1"/>
    <col min="44" max="85" width="9.5" style="332" customWidth="1"/>
    <col min="86" max="272" width="9.5" style="254" customWidth="1"/>
    <col min="273" max="16384" width="9.5" style="255"/>
  </cols>
  <sheetData>
    <row r="1" spans="1:272" s="285" customFormat="1">
      <c r="A1" s="382" t="s">
        <v>186</v>
      </c>
      <c r="B1" s="387"/>
      <c r="C1" s="387"/>
      <c r="D1" s="387"/>
      <c r="E1" s="388"/>
      <c r="F1" s="387"/>
      <c r="G1" s="387"/>
      <c r="H1" s="387"/>
      <c r="I1" s="387"/>
      <c r="J1" s="383"/>
      <c r="K1" s="383"/>
      <c r="L1" s="383"/>
      <c r="M1" s="383"/>
      <c r="N1" s="383"/>
      <c r="O1" s="383"/>
      <c r="P1" s="333"/>
      <c r="Q1" s="382" t="s">
        <v>9</v>
      </c>
      <c r="R1" s="383"/>
      <c r="S1" s="384"/>
      <c r="T1" s="383"/>
      <c r="U1" s="383"/>
      <c r="V1" s="383"/>
      <c r="W1" s="383"/>
      <c r="X1" s="383"/>
      <c r="Y1" s="383"/>
      <c r="Z1" s="383"/>
      <c r="AA1" s="383"/>
      <c r="AB1" s="383"/>
      <c r="AC1" s="383"/>
      <c r="AD1" s="333"/>
      <c r="AE1" s="382" t="s">
        <v>10</v>
      </c>
      <c r="AF1" s="383"/>
      <c r="AG1" s="391"/>
      <c r="AH1" s="383"/>
      <c r="AI1" s="383"/>
      <c r="AJ1" s="383"/>
      <c r="AK1" s="383"/>
      <c r="AL1" s="383"/>
      <c r="AM1" s="383"/>
      <c r="AN1" s="383"/>
      <c r="AO1" s="383"/>
      <c r="AP1" s="383"/>
      <c r="AQ1" s="383"/>
      <c r="AR1" s="333"/>
      <c r="AS1" s="333"/>
      <c r="AT1" s="333"/>
      <c r="AU1" s="333"/>
      <c r="AV1" s="333"/>
      <c r="AW1" s="333"/>
      <c r="AX1" s="333"/>
      <c r="AY1" s="333"/>
      <c r="AZ1" s="333"/>
      <c r="BA1" s="333"/>
      <c r="BB1" s="333"/>
      <c r="BC1" s="333"/>
      <c r="BD1" s="333"/>
      <c r="BE1" s="333"/>
      <c r="BF1" s="333"/>
      <c r="BG1" s="333"/>
      <c r="BH1" s="333"/>
      <c r="BI1" s="333"/>
      <c r="BJ1" s="333"/>
      <c r="BK1" s="333"/>
      <c r="BL1" s="333"/>
      <c r="BM1" s="333"/>
      <c r="BN1" s="333"/>
      <c r="BO1" s="333"/>
      <c r="BP1" s="333"/>
      <c r="BQ1" s="333"/>
      <c r="BR1" s="333"/>
      <c r="BS1" s="333"/>
      <c r="BT1" s="333"/>
      <c r="BU1" s="333"/>
      <c r="BV1" s="333"/>
      <c r="BW1" s="333"/>
      <c r="BX1" s="333"/>
      <c r="BY1" s="333"/>
      <c r="BZ1" s="333"/>
      <c r="CA1" s="333"/>
      <c r="CB1" s="333"/>
      <c r="CC1" s="333"/>
      <c r="CD1" s="333"/>
      <c r="CE1" s="333"/>
      <c r="CF1" s="333"/>
      <c r="CG1" s="333"/>
      <c r="CH1" s="284"/>
      <c r="CI1" s="284"/>
      <c r="CJ1" s="284"/>
      <c r="CK1" s="284"/>
      <c r="CL1" s="284"/>
      <c r="CM1" s="284"/>
      <c r="CN1" s="284"/>
      <c r="CO1" s="284"/>
      <c r="CP1" s="284"/>
      <c r="CQ1" s="284"/>
      <c r="CR1" s="284"/>
      <c r="CS1" s="284"/>
      <c r="CT1" s="284"/>
      <c r="CU1" s="284"/>
      <c r="CV1" s="284"/>
      <c r="CW1" s="284"/>
      <c r="CX1" s="284"/>
      <c r="CY1" s="284"/>
      <c r="CZ1" s="284"/>
      <c r="DA1" s="284"/>
      <c r="DB1" s="284"/>
      <c r="DC1" s="284"/>
      <c r="DD1" s="284"/>
      <c r="DE1" s="284"/>
      <c r="DF1" s="284"/>
      <c r="DG1" s="284"/>
      <c r="DH1" s="284"/>
      <c r="DI1" s="284"/>
      <c r="DJ1" s="284"/>
      <c r="DK1" s="284"/>
      <c r="DL1" s="284"/>
      <c r="DM1" s="284"/>
      <c r="DN1" s="284"/>
      <c r="DO1" s="284"/>
      <c r="DP1" s="284"/>
      <c r="DQ1" s="284"/>
      <c r="DR1" s="284"/>
      <c r="DS1" s="284"/>
      <c r="DT1" s="284"/>
      <c r="DU1" s="284"/>
      <c r="DV1" s="284"/>
      <c r="DW1" s="284"/>
      <c r="DX1" s="284"/>
      <c r="DY1" s="284"/>
      <c r="DZ1" s="284"/>
      <c r="EA1" s="284"/>
      <c r="EB1" s="284"/>
      <c r="EC1" s="284"/>
      <c r="ED1" s="284"/>
      <c r="EE1" s="284"/>
      <c r="EF1" s="284"/>
      <c r="EG1" s="284"/>
      <c r="EH1" s="284"/>
      <c r="EI1" s="284"/>
      <c r="EJ1" s="284"/>
      <c r="EK1" s="284"/>
      <c r="EL1" s="284"/>
      <c r="EM1" s="284"/>
      <c r="EN1" s="284"/>
      <c r="EO1" s="284"/>
      <c r="EP1" s="284"/>
      <c r="EQ1" s="284"/>
      <c r="ER1" s="284"/>
      <c r="ES1" s="284"/>
      <c r="ET1" s="284"/>
      <c r="EU1" s="284"/>
      <c r="EV1" s="284"/>
      <c r="EW1" s="284"/>
      <c r="EX1" s="284"/>
      <c r="EY1" s="284"/>
      <c r="EZ1" s="284"/>
      <c r="FA1" s="284"/>
      <c r="FB1" s="284"/>
      <c r="FC1" s="284"/>
      <c r="FD1" s="284"/>
      <c r="FE1" s="284"/>
      <c r="FF1" s="284"/>
      <c r="FG1" s="284"/>
      <c r="FH1" s="284"/>
      <c r="FI1" s="284"/>
      <c r="FJ1" s="284"/>
      <c r="FK1" s="284"/>
      <c r="FL1" s="284"/>
      <c r="FM1" s="284"/>
      <c r="FN1" s="284"/>
      <c r="FO1" s="284"/>
      <c r="FP1" s="284"/>
      <c r="FQ1" s="284"/>
      <c r="FR1" s="284"/>
      <c r="FS1" s="284"/>
      <c r="FT1" s="284"/>
      <c r="FU1" s="284"/>
      <c r="FV1" s="284"/>
      <c r="FW1" s="284"/>
      <c r="FX1" s="284"/>
      <c r="FY1" s="284"/>
      <c r="FZ1" s="284"/>
      <c r="GA1" s="284"/>
      <c r="GB1" s="284"/>
      <c r="GC1" s="284"/>
      <c r="GD1" s="284"/>
      <c r="GE1" s="284"/>
      <c r="GF1" s="284"/>
      <c r="GG1" s="284"/>
      <c r="GH1" s="284"/>
      <c r="GI1" s="284"/>
      <c r="GJ1" s="284"/>
      <c r="GK1" s="284"/>
      <c r="GL1" s="284"/>
      <c r="GM1" s="284"/>
      <c r="GN1" s="284"/>
      <c r="GO1" s="284"/>
      <c r="GP1" s="284"/>
      <c r="GQ1" s="284"/>
      <c r="GR1" s="284"/>
      <c r="GS1" s="284"/>
      <c r="GT1" s="284"/>
      <c r="GU1" s="284"/>
      <c r="GV1" s="284"/>
      <c r="GW1" s="284"/>
      <c r="GX1" s="284"/>
      <c r="GY1" s="284"/>
      <c r="GZ1" s="284"/>
      <c r="HA1" s="284"/>
      <c r="HB1" s="284"/>
      <c r="HC1" s="284"/>
      <c r="HD1" s="284"/>
      <c r="HE1" s="284"/>
      <c r="HF1" s="284"/>
      <c r="HG1" s="284"/>
      <c r="HH1" s="284"/>
      <c r="HI1" s="284"/>
      <c r="HJ1" s="284"/>
      <c r="HK1" s="284"/>
      <c r="HL1" s="284"/>
      <c r="HM1" s="284"/>
      <c r="HN1" s="284"/>
      <c r="HO1" s="284"/>
      <c r="HP1" s="284"/>
      <c r="HQ1" s="284"/>
      <c r="HR1" s="284"/>
      <c r="HS1" s="284"/>
      <c r="HT1" s="284"/>
      <c r="HU1" s="284"/>
      <c r="HV1" s="284"/>
      <c r="HW1" s="284"/>
      <c r="HX1" s="284"/>
      <c r="HY1" s="284"/>
      <c r="HZ1" s="284"/>
      <c r="IA1" s="284"/>
      <c r="IB1" s="284"/>
      <c r="IC1" s="284"/>
      <c r="ID1" s="284"/>
      <c r="IE1" s="284"/>
      <c r="IF1" s="284"/>
      <c r="IG1" s="284"/>
      <c r="IH1" s="284"/>
      <c r="II1" s="284"/>
      <c r="IJ1" s="284"/>
      <c r="IK1" s="284"/>
      <c r="IL1" s="284"/>
      <c r="IM1" s="284"/>
      <c r="IN1" s="284"/>
      <c r="IO1" s="284"/>
      <c r="IP1" s="284"/>
      <c r="IQ1" s="284"/>
      <c r="IR1" s="284"/>
      <c r="IS1" s="284"/>
      <c r="IT1" s="284"/>
      <c r="IU1" s="284"/>
      <c r="IV1" s="284"/>
      <c r="IW1" s="284"/>
      <c r="IX1" s="284"/>
      <c r="IY1" s="284"/>
      <c r="IZ1" s="284"/>
      <c r="JA1" s="284"/>
      <c r="JB1" s="284"/>
      <c r="JC1" s="284"/>
      <c r="JD1" s="284"/>
      <c r="JE1" s="284"/>
      <c r="JF1" s="284"/>
      <c r="JG1" s="284"/>
      <c r="JH1" s="284"/>
      <c r="JI1" s="284"/>
      <c r="JJ1" s="284"/>
      <c r="JK1" s="284"/>
      <c r="JL1" s="284"/>
    </row>
    <row r="2" spans="1:272">
      <c r="A2" s="389"/>
      <c r="B2" s="390"/>
      <c r="C2" s="390"/>
      <c r="D2" s="385"/>
      <c r="E2" s="385"/>
      <c r="F2" s="385"/>
      <c r="G2" s="385"/>
      <c r="H2" s="385"/>
      <c r="I2" s="385"/>
      <c r="J2" s="385"/>
      <c r="K2" s="385"/>
      <c r="L2" s="385"/>
      <c r="M2" s="385"/>
      <c r="N2" s="385"/>
      <c r="O2" s="385"/>
      <c r="Q2" s="385"/>
      <c r="R2" s="385"/>
      <c r="S2" s="386"/>
      <c r="T2" s="385"/>
      <c r="U2" s="385"/>
      <c r="V2" s="385"/>
      <c r="W2" s="385"/>
      <c r="X2" s="385"/>
      <c r="Y2" s="385"/>
      <c r="Z2" s="385"/>
      <c r="AA2" s="385"/>
      <c r="AB2" s="385"/>
      <c r="AC2" s="385"/>
      <c r="AE2" s="385"/>
      <c r="AF2" s="385"/>
      <c r="AG2" s="385"/>
      <c r="AH2" s="385"/>
      <c r="AI2" s="385"/>
      <c r="AJ2" s="385"/>
      <c r="AK2" s="385"/>
      <c r="AL2" s="385"/>
      <c r="AM2" s="385"/>
      <c r="AN2" s="385"/>
      <c r="AO2" s="385"/>
      <c r="AP2" s="385"/>
      <c r="AQ2" s="385"/>
    </row>
    <row r="3" spans="1:272" s="283" customFormat="1">
      <c r="A3" s="362" t="s">
        <v>175</v>
      </c>
      <c r="B3" s="376" t="s">
        <v>8</v>
      </c>
      <c r="C3" s="376" t="str">
        <f>'Sales Forecast'!C2</f>
        <v>Month 1</v>
      </c>
      <c r="D3" s="376" t="str">
        <f>'Sales Forecast'!D2</f>
        <v>Month 2</v>
      </c>
      <c r="E3" s="376" t="str">
        <f>'Sales Forecast'!E2</f>
        <v>Month 3</v>
      </c>
      <c r="F3" s="376" t="str">
        <f>'Sales Forecast'!F2</f>
        <v>Month 4</v>
      </c>
      <c r="G3" s="376" t="str">
        <f>'Sales Forecast'!G2</f>
        <v>Month 5</v>
      </c>
      <c r="H3" s="376" t="str">
        <f>'Sales Forecast'!H2</f>
        <v>Month 6</v>
      </c>
      <c r="I3" s="376" t="str">
        <f>'Sales Forecast'!I2</f>
        <v>Month 7</v>
      </c>
      <c r="J3" s="376" t="str">
        <f>'Sales Forecast'!J2</f>
        <v>Month 8</v>
      </c>
      <c r="K3" s="376" t="str">
        <f>'Sales Forecast'!K2</f>
        <v>Month 9</v>
      </c>
      <c r="L3" s="376" t="str">
        <f>'Sales Forecast'!L2</f>
        <v>Month 10</v>
      </c>
      <c r="M3" s="376" t="str">
        <f>'Sales Forecast'!M2</f>
        <v>Month 11</v>
      </c>
      <c r="N3" s="376" t="str">
        <f>'Sales Forecast'!N2</f>
        <v>Month 12</v>
      </c>
      <c r="O3" s="376" t="s">
        <v>1</v>
      </c>
      <c r="P3" s="333"/>
      <c r="Q3" s="376" t="str">
        <f>C3</f>
        <v>Month 1</v>
      </c>
      <c r="R3" s="376" t="str">
        <f t="shared" ref="R3:AB3" si="0">D3</f>
        <v>Month 2</v>
      </c>
      <c r="S3" s="376" t="str">
        <f t="shared" si="0"/>
        <v>Month 3</v>
      </c>
      <c r="T3" s="376" t="str">
        <f t="shared" si="0"/>
        <v>Month 4</v>
      </c>
      <c r="U3" s="376" t="str">
        <f t="shared" si="0"/>
        <v>Month 5</v>
      </c>
      <c r="V3" s="376" t="str">
        <f t="shared" si="0"/>
        <v>Month 6</v>
      </c>
      <c r="W3" s="376" t="str">
        <f t="shared" si="0"/>
        <v>Month 7</v>
      </c>
      <c r="X3" s="376" t="str">
        <f t="shared" si="0"/>
        <v>Month 8</v>
      </c>
      <c r="Y3" s="376" t="str">
        <f t="shared" si="0"/>
        <v>Month 9</v>
      </c>
      <c r="Z3" s="376" t="str">
        <f t="shared" si="0"/>
        <v>Month 10</v>
      </c>
      <c r="AA3" s="376" t="str">
        <f t="shared" si="0"/>
        <v>Month 11</v>
      </c>
      <c r="AB3" s="376" t="str">
        <f t="shared" si="0"/>
        <v>Month 12</v>
      </c>
      <c r="AC3" s="376" t="s">
        <v>2</v>
      </c>
      <c r="AD3" s="333"/>
      <c r="AE3" s="376" t="str">
        <f>C3</f>
        <v>Month 1</v>
      </c>
      <c r="AF3" s="376" t="str">
        <f t="shared" ref="AF3:AP3" si="1">D3</f>
        <v>Month 2</v>
      </c>
      <c r="AG3" s="376" t="str">
        <f t="shared" si="1"/>
        <v>Month 3</v>
      </c>
      <c r="AH3" s="376" t="str">
        <f t="shared" si="1"/>
        <v>Month 4</v>
      </c>
      <c r="AI3" s="376" t="str">
        <f t="shared" si="1"/>
        <v>Month 5</v>
      </c>
      <c r="AJ3" s="376" t="str">
        <f t="shared" si="1"/>
        <v>Month 6</v>
      </c>
      <c r="AK3" s="376" t="str">
        <f t="shared" si="1"/>
        <v>Month 7</v>
      </c>
      <c r="AL3" s="376" t="str">
        <f t="shared" si="1"/>
        <v>Month 8</v>
      </c>
      <c r="AM3" s="376" t="str">
        <f t="shared" si="1"/>
        <v>Month 9</v>
      </c>
      <c r="AN3" s="376" t="str">
        <f t="shared" si="1"/>
        <v>Month 10</v>
      </c>
      <c r="AO3" s="376" t="str">
        <f t="shared" si="1"/>
        <v>Month 11</v>
      </c>
      <c r="AP3" s="376" t="str">
        <f t="shared" si="1"/>
        <v>Month 12</v>
      </c>
      <c r="AQ3" s="362" t="s">
        <v>3</v>
      </c>
      <c r="AR3" s="333"/>
      <c r="AS3" s="333"/>
      <c r="AT3" s="333"/>
      <c r="AU3" s="333"/>
      <c r="AV3" s="333"/>
      <c r="AW3" s="333"/>
      <c r="AX3" s="333"/>
      <c r="AY3" s="333"/>
      <c r="AZ3" s="333"/>
      <c r="BA3" s="333"/>
      <c r="BB3" s="333"/>
      <c r="BC3" s="333"/>
      <c r="BD3" s="333"/>
      <c r="BE3" s="333"/>
      <c r="BF3" s="333"/>
      <c r="BG3" s="333"/>
      <c r="BH3" s="333"/>
      <c r="BI3" s="333"/>
      <c r="BJ3" s="333"/>
      <c r="BK3" s="333"/>
      <c r="BL3" s="333"/>
      <c r="BM3" s="333"/>
      <c r="BN3" s="333"/>
      <c r="BO3" s="333"/>
      <c r="BP3" s="333"/>
      <c r="BQ3" s="333"/>
      <c r="BR3" s="333"/>
      <c r="BS3" s="333"/>
      <c r="BT3" s="333"/>
      <c r="BU3" s="333"/>
      <c r="BV3" s="333"/>
      <c r="BW3" s="333"/>
      <c r="BX3" s="333"/>
      <c r="BY3" s="333"/>
      <c r="BZ3" s="333"/>
      <c r="CA3" s="333"/>
      <c r="CB3" s="333"/>
      <c r="CC3" s="333"/>
      <c r="CD3" s="333"/>
      <c r="CE3" s="333"/>
      <c r="CF3" s="333"/>
      <c r="CG3" s="333"/>
      <c r="CH3" s="282"/>
      <c r="CI3" s="282"/>
      <c r="CJ3" s="282"/>
      <c r="CK3" s="282"/>
      <c r="CL3" s="282"/>
      <c r="CM3" s="282"/>
      <c r="CN3" s="282"/>
      <c r="CO3" s="282"/>
      <c r="CP3" s="282"/>
      <c r="CQ3" s="282"/>
      <c r="CR3" s="282"/>
      <c r="CS3" s="282"/>
      <c r="CT3" s="282"/>
      <c r="CU3" s="282"/>
      <c r="CV3" s="282"/>
      <c r="CW3" s="282"/>
      <c r="CX3" s="282"/>
      <c r="CY3" s="282"/>
      <c r="CZ3" s="282"/>
      <c r="DA3" s="282"/>
      <c r="DB3" s="282"/>
      <c r="DC3" s="282"/>
      <c r="DD3" s="282"/>
      <c r="DE3" s="282"/>
      <c r="DF3" s="282"/>
      <c r="DG3" s="282"/>
      <c r="DH3" s="282"/>
      <c r="DI3" s="282"/>
      <c r="DJ3" s="282"/>
      <c r="DK3" s="282"/>
      <c r="DL3" s="282"/>
      <c r="DM3" s="282"/>
      <c r="DN3" s="282"/>
      <c r="DO3" s="282"/>
      <c r="DP3" s="282"/>
      <c r="DQ3" s="282"/>
      <c r="DR3" s="282"/>
      <c r="DS3" s="282"/>
      <c r="DT3" s="282"/>
      <c r="DU3" s="282"/>
      <c r="DV3" s="282"/>
      <c r="DW3" s="282"/>
      <c r="DX3" s="282"/>
      <c r="DY3" s="282"/>
      <c r="DZ3" s="282"/>
      <c r="EA3" s="282"/>
      <c r="EB3" s="282"/>
      <c r="EC3" s="282"/>
      <c r="ED3" s="282"/>
      <c r="EE3" s="282"/>
      <c r="EF3" s="282"/>
      <c r="EG3" s="282"/>
      <c r="EH3" s="282"/>
      <c r="EI3" s="282"/>
      <c r="EJ3" s="282"/>
      <c r="EK3" s="282"/>
      <c r="EL3" s="282"/>
      <c r="EM3" s="282"/>
      <c r="EN3" s="282"/>
      <c r="EO3" s="282"/>
      <c r="EP3" s="282"/>
      <c r="EQ3" s="282"/>
      <c r="ER3" s="282"/>
      <c r="ES3" s="282"/>
      <c r="ET3" s="282"/>
      <c r="EU3" s="282"/>
      <c r="EV3" s="282"/>
      <c r="EW3" s="282"/>
      <c r="EX3" s="282"/>
      <c r="EY3" s="282"/>
      <c r="EZ3" s="282"/>
      <c r="FA3" s="282"/>
      <c r="FB3" s="282"/>
      <c r="FC3" s="282"/>
      <c r="FD3" s="282"/>
      <c r="FE3" s="282"/>
      <c r="FF3" s="282"/>
      <c r="FG3" s="282"/>
      <c r="FH3" s="282"/>
      <c r="FI3" s="282"/>
      <c r="FJ3" s="282"/>
      <c r="FK3" s="282"/>
      <c r="FL3" s="282"/>
      <c r="FM3" s="282"/>
      <c r="FN3" s="282"/>
      <c r="FO3" s="282"/>
      <c r="FP3" s="282"/>
      <c r="FQ3" s="282"/>
      <c r="FR3" s="282"/>
      <c r="FS3" s="282"/>
      <c r="FT3" s="282"/>
      <c r="FU3" s="282"/>
      <c r="FV3" s="282"/>
      <c r="FW3" s="282"/>
      <c r="FX3" s="282"/>
      <c r="FY3" s="282"/>
      <c r="FZ3" s="282"/>
      <c r="GA3" s="282"/>
      <c r="GB3" s="282"/>
      <c r="GC3" s="282"/>
      <c r="GD3" s="282"/>
      <c r="GE3" s="282"/>
      <c r="GF3" s="282"/>
      <c r="GG3" s="282"/>
      <c r="GH3" s="282"/>
      <c r="GI3" s="282"/>
      <c r="GJ3" s="282"/>
      <c r="GK3" s="282"/>
      <c r="GL3" s="282"/>
      <c r="GM3" s="282"/>
      <c r="GN3" s="282"/>
      <c r="GO3" s="282"/>
      <c r="GP3" s="282"/>
      <c r="GQ3" s="282"/>
      <c r="GR3" s="282"/>
      <c r="GS3" s="282"/>
      <c r="GT3" s="282"/>
      <c r="GU3" s="282"/>
      <c r="GV3" s="282"/>
      <c r="GW3" s="282"/>
      <c r="GX3" s="282"/>
      <c r="GY3" s="282"/>
      <c r="GZ3" s="282"/>
      <c r="HA3" s="282"/>
      <c r="HB3" s="282"/>
      <c r="HC3" s="282"/>
      <c r="HD3" s="282"/>
      <c r="HE3" s="282"/>
      <c r="HF3" s="282"/>
      <c r="HG3" s="282"/>
      <c r="HH3" s="282"/>
      <c r="HI3" s="282"/>
      <c r="HJ3" s="282"/>
      <c r="HK3" s="282"/>
      <c r="HL3" s="282"/>
      <c r="HM3" s="282"/>
      <c r="HN3" s="282"/>
      <c r="HO3" s="282"/>
      <c r="HP3" s="282"/>
      <c r="HQ3" s="282"/>
      <c r="HR3" s="282"/>
      <c r="HS3" s="282"/>
      <c r="HT3" s="282"/>
      <c r="HU3" s="282"/>
      <c r="HV3" s="282"/>
      <c r="HW3" s="282"/>
      <c r="HX3" s="282"/>
      <c r="HY3" s="282"/>
      <c r="HZ3" s="282"/>
      <c r="IA3" s="282"/>
      <c r="IB3" s="282"/>
      <c r="IC3" s="282"/>
      <c r="ID3" s="282"/>
      <c r="IE3" s="282"/>
      <c r="IF3" s="282"/>
      <c r="IG3" s="282"/>
      <c r="IH3" s="282"/>
      <c r="II3" s="282"/>
      <c r="IJ3" s="282"/>
      <c r="IK3" s="282"/>
      <c r="IL3" s="282"/>
      <c r="IM3" s="282"/>
      <c r="IN3" s="282"/>
      <c r="IO3" s="282"/>
      <c r="IP3" s="282"/>
      <c r="IQ3" s="282"/>
      <c r="IR3" s="282"/>
      <c r="IS3" s="282"/>
      <c r="IT3" s="282"/>
      <c r="IU3" s="282"/>
      <c r="IV3" s="282"/>
      <c r="IW3" s="282"/>
      <c r="IX3" s="282"/>
      <c r="IY3" s="282"/>
      <c r="IZ3" s="282"/>
      <c r="JA3" s="282"/>
      <c r="JB3" s="282"/>
      <c r="JC3" s="282"/>
      <c r="JD3" s="282"/>
      <c r="JE3" s="282"/>
      <c r="JF3" s="282"/>
      <c r="JG3" s="282"/>
      <c r="JH3" s="282"/>
      <c r="JI3" s="282"/>
      <c r="JJ3" s="282"/>
      <c r="JK3" s="282"/>
      <c r="JL3" s="282"/>
    </row>
    <row r="4" spans="1:272" s="281" customFormat="1">
      <c r="A4" s="286" t="s">
        <v>4</v>
      </c>
      <c r="B4" s="377"/>
      <c r="C4" s="377"/>
      <c r="D4" s="377"/>
      <c r="E4" s="377"/>
      <c r="F4" s="377"/>
      <c r="G4" s="377"/>
      <c r="H4" s="377"/>
      <c r="I4" s="377"/>
      <c r="J4" s="377"/>
      <c r="K4" s="377"/>
      <c r="L4" s="377"/>
      <c r="M4" s="377"/>
      <c r="N4" s="377"/>
      <c r="O4" s="377"/>
      <c r="P4" s="329"/>
      <c r="Q4" s="287"/>
      <c r="R4" s="287"/>
      <c r="S4" s="287"/>
      <c r="T4" s="287"/>
      <c r="U4" s="287"/>
      <c r="V4" s="287"/>
      <c r="W4" s="287"/>
      <c r="X4" s="287"/>
      <c r="Y4" s="287"/>
      <c r="Z4" s="287"/>
      <c r="AA4" s="287"/>
      <c r="AB4" s="287"/>
      <c r="AC4" s="287"/>
      <c r="AD4" s="329"/>
      <c r="AE4" s="287"/>
      <c r="AF4" s="287"/>
      <c r="AG4" s="287"/>
      <c r="AH4" s="287"/>
      <c r="AI4" s="287"/>
      <c r="AJ4" s="287"/>
      <c r="AK4" s="287"/>
      <c r="AL4" s="287"/>
      <c r="AM4" s="287"/>
      <c r="AN4" s="287"/>
      <c r="AO4" s="287"/>
      <c r="AP4" s="287"/>
      <c r="AQ4" s="287"/>
      <c r="AR4" s="331"/>
      <c r="AS4" s="331"/>
      <c r="AT4" s="332"/>
      <c r="AU4" s="332"/>
      <c r="AV4" s="332"/>
      <c r="AW4" s="332"/>
      <c r="AX4" s="332"/>
      <c r="AY4" s="332"/>
      <c r="AZ4" s="332"/>
      <c r="BA4" s="332"/>
      <c r="BB4" s="332"/>
      <c r="BC4" s="332"/>
      <c r="BD4" s="332"/>
      <c r="BE4" s="332"/>
      <c r="BF4" s="332"/>
      <c r="BG4" s="332"/>
      <c r="BH4" s="332"/>
      <c r="BI4" s="332"/>
      <c r="BJ4" s="332"/>
      <c r="BK4" s="332"/>
      <c r="BL4" s="332"/>
      <c r="BM4" s="332"/>
      <c r="BN4" s="332"/>
      <c r="BO4" s="332"/>
      <c r="BP4" s="332"/>
      <c r="BQ4" s="332"/>
      <c r="BR4" s="332"/>
      <c r="BS4" s="332"/>
      <c r="BT4" s="332"/>
      <c r="BU4" s="332"/>
      <c r="BV4" s="332"/>
      <c r="BW4" s="332"/>
      <c r="BX4" s="332"/>
      <c r="BY4" s="332"/>
      <c r="BZ4" s="332"/>
      <c r="CA4" s="332"/>
      <c r="CB4" s="332"/>
      <c r="CC4" s="332"/>
      <c r="CD4" s="332"/>
      <c r="CE4" s="332"/>
      <c r="CF4" s="332"/>
      <c r="CG4" s="332"/>
      <c r="CH4" s="280"/>
      <c r="CI4" s="280"/>
      <c r="CJ4" s="280"/>
      <c r="CK4" s="280"/>
      <c r="CL4" s="280"/>
      <c r="CM4" s="280"/>
      <c r="CN4" s="280"/>
      <c r="CO4" s="280"/>
      <c r="CP4" s="280"/>
      <c r="CQ4" s="280"/>
      <c r="CR4" s="280"/>
      <c r="CS4" s="280"/>
      <c r="CT4" s="280"/>
      <c r="CU4" s="280"/>
      <c r="CV4" s="280"/>
      <c r="CW4" s="280"/>
      <c r="CX4" s="280"/>
      <c r="CY4" s="280"/>
      <c r="CZ4" s="280"/>
      <c r="DA4" s="280"/>
      <c r="DB4" s="280"/>
      <c r="DC4" s="280"/>
      <c r="DD4" s="280"/>
      <c r="DE4" s="280"/>
      <c r="DF4" s="280"/>
      <c r="DG4" s="280"/>
      <c r="DH4" s="280"/>
      <c r="DI4" s="280"/>
      <c r="DJ4" s="280"/>
      <c r="DK4" s="280"/>
      <c r="DL4" s="280"/>
      <c r="DM4" s="280"/>
      <c r="DN4" s="280"/>
      <c r="DO4" s="280"/>
      <c r="DP4" s="280"/>
      <c r="DQ4" s="280"/>
      <c r="DR4" s="280"/>
      <c r="DS4" s="280"/>
      <c r="DT4" s="280"/>
      <c r="DU4" s="280"/>
      <c r="DV4" s="280"/>
      <c r="DW4" s="280"/>
      <c r="DX4" s="280"/>
      <c r="DY4" s="280"/>
      <c r="DZ4" s="280"/>
      <c r="EA4" s="280"/>
      <c r="EB4" s="280"/>
      <c r="EC4" s="280"/>
      <c r="ED4" s="280"/>
      <c r="EE4" s="280"/>
      <c r="EF4" s="280"/>
      <c r="EG4" s="280"/>
      <c r="EH4" s="280"/>
      <c r="EI4" s="280"/>
      <c r="EJ4" s="280"/>
      <c r="EK4" s="280"/>
      <c r="EL4" s="280"/>
      <c r="EM4" s="280"/>
      <c r="EN4" s="280"/>
      <c r="EO4" s="280"/>
      <c r="EP4" s="280"/>
      <c r="EQ4" s="280"/>
      <c r="ER4" s="280"/>
      <c r="ES4" s="280"/>
      <c r="ET4" s="280"/>
      <c r="EU4" s="280"/>
      <c r="EV4" s="280"/>
      <c r="EW4" s="280"/>
      <c r="EX4" s="280"/>
      <c r="EY4" s="280"/>
      <c r="EZ4" s="280"/>
      <c r="FA4" s="280"/>
      <c r="FB4" s="280"/>
      <c r="FC4" s="280"/>
      <c r="FD4" s="280"/>
      <c r="FE4" s="280"/>
      <c r="FF4" s="280"/>
      <c r="FG4" s="280"/>
      <c r="FH4" s="280"/>
      <c r="FI4" s="280"/>
      <c r="FJ4" s="280"/>
      <c r="FK4" s="280"/>
      <c r="FL4" s="280"/>
      <c r="FM4" s="280"/>
      <c r="FN4" s="280"/>
      <c r="FO4" s="280"/>
      <c r="FP4" s="280"/>
      <c r="FQ4" s="280"/>
      <c r="FR4" s="280"/>
      <c r="FS4" s="280"/>
      <c r="FT4" s="280"/>
      <c r="FU4" s="280"/>
      <c r="FV4" s="280"/>
      <c r="FW4" s="280"/>
      <c r="FX4" s="280"/>
      <c r="FY4" s="280"/>
      <c r="FZ4" s="280"/>
      <c r="GA4" s="280"/>
      <c r="GB4" s="280"/>
      <c r="GC4" s="280"/>
      <c r="GD4" s="280"/>
      <c r="GE4" s="280"/>
      <c r="GF4" s="280"/>
      <c r="GG4" s="280"/>
      <c r="GH4" s="280"/>
      <c r="GI4" s="280"/>
      <c r="GJ4" s="280"/>
      <c r="GK4" s="280"/>
      <c r="GL4" s="280"/>
      <c r="GM4" s="280"/>
      <c r="GN4" s="280"/>
      <c r="GO4" s="280"/>
      <c r="GP4" s="280"/>
      <c r="GQ4" s="280"/>
      <c r="GR4" s="280"/>
      <c r="GS4" s="280"/>
      <c r="GT4" s="280"/>
      <c r="GU4" s="280"/>
      <c r="GV4" s="280"/>
      <c r="GW4" s="280"/>
      <c r="GX4" s="280"/>
      <c r="GY4" s="280"/>
      <c r="GZ4" s="280"/>
      <c r="HA4" s="280"/>
      <c r="HB4" s="280"/>
      <c r="HC4" s="280"/>
      <c r="HD4" s="280"/>
      <c r="HE4" s="280"/>
      <c r="HF4" s="280"/>
      <c r="HG4" s="280"/>
      <c r="HH4" s="280"/>
      <c r="HI4" s="280"/>
      <c r="HJ4" s="280"/>
      <c r="HK4" s="280"/>
      <c r="HL4" s="280"/>
      <c r="HM4" s="280"/>
      <c r="HN4" s="280"/>
      <c r="HO4" s="280"/>
      <c r="HP4" s="280"/>
      <c r="HQ4" s="280"/>
      <c r="HR4" s="280"/>
      <c r="HS4" s="280"/>
      <c r="HT4" s="280"/>
      <c r="HU4" s="280"/>
      <c r="HV4" s="280"/>
      <c r="HW4" s="280"/>
      <c r="HX4" s="280"/>
      <c r="HY4" s="280"/>
      <c r="HZ4" s="280"/>
      <c r="IA4" s="280"/>
      <c r="IB4" s="280"/>
      <c r="IC4" s="280"/>
      <c r="ID4" s="280"/>
      <c r="IE4" s="280"/>
      <c r="IF4" s="280"/>
      <c r="IG4" s="280"/>
      <c r="IH4" s="280"/>
      <c r="II4" s="280"/>
      <c r="IJ4" s="280"/>
      <c r="IK4" s="280"/>
      <c r="IL4" s="280"/>
      <c r="IM4" s="280"/>
      <c r="IN4" s="280"/>
      <c r="IO4" s="280"/>
      <c r="IP4" s="280"/>
      <c r="IQ4" s="280"/>
      <c r="IR4" s="280"/>
      <c r="IS4" s="280"/>
      <c r="IT4" s="280"/>
      <c r="IU4" s="280"/>
      <c r="IV4" s="280"/>
      <c r="IW4" s="280"/>
      <c r="IX4" s="280"/>
      <c r="IY4" s="280"/>
      <c r="IZ4" s="280"/>
      <c r="JA4" s="280"/>
      <c r="JB4" s="280"/>
      <c r="JC4" s="280"/>
      <c r="JD4" s="280"/>
      <c r="JE4" s="280"/>
      <c r="JF4" s="280"/>
      <c r="JG4" s="280"/>
      <c r="JH4" s="280"/>
      <c r="JI4" s="280"/>
      <c r="JJ4" s="280"/>
      <c r="JK4" s="280"/>
      <c r="JL4" s="280"/>
    </row>
    <row r="5" spans="1:272" s="281" customFormat="1">
      <c r="A5" s="286" t="s">
        <v>11</v>
      </c>
      <c r="B5" s="287">
        <v>20000</v>
      </c>
      <c r="C5" s="287"/>
      <c r="D5" s="287"/>
      <c r="E5" s="287"/>
      <c r="F5" s="287"/>
      <c r="G5" s="287"/>
      <c r="H5" s="287"/>
      <c r="I5" s="287"/>
      <c r="J5" s="287"/>
      <c r="K5" s="287"/>
      <c r="L5" s="287"/>
      <c r="M5" s="287"/>
      <c r="N5" s="287"/>
      <c r="O5" s="287"/>
      <c r="P5" s="329"/>
      <c r="Q5" s="287"/>
      <c r="R5" s="287"/>
      <c r="S5" s="287"/>
      <c r="T5" s="287"/>
      <c r="U5" s="287"/>
      <c r="V5" s="287"/>
      <c r="W5" s="287"/>
      <c r="X5" s="287"/>
      <c r="Y5" s="287"/>
      <c r="Z5" s="287"/>
      <c r="AA5" s="287"/>
      <c r="AB5" s="287"/>
      <c r="AC5" s="287"/>
      <c r="AD5" s="329"/>
      <c r="AE5" s="287"/>
      <c r="AF5" s="287"/>
      <c r="AG5" s="287"/>
      <c r="AH5" s="287"/>
      <c r="AI5" s="287"/>
      <c r="AJ5" s="287"/>
      <c r="AK5" s="287"/>
      <c r="AL5" s="287"/>
      <c r="AM5" s="287"/>
      <c r="AN5" s="287"/>
      <c r="AO5" s="287"/>
      <c r="AP5" s="287"/>
      <c r="AQ5" s="287"/>
      <c r="AR5" s="331"/>
      <c r="AS5" s="331"/>
      <c r="AT5" s="332"/>
      <c r="AU5" s="332"/>
      <c r="AV5" s="332"/>
      <c r="AW5" s="332"/>
      <c r="AX5" s="332"/>
      <c r="AY5" s="332"/>
      <c r="AZ5" s="332"/>
      <c r="BA5" s="332"/>
      <c r="BB5" s="332"/>
      <c r="BC5" s="332"/>
      <c r="BD5" s="332"/>
      <c r="BE5" s="332"/>
      <c r="BF5" s="332"/>
      <c r="BG5" s="332"/>
      <c r="BH5" s="332"/>
      <c r="BI5" s="332"/>
      <c r="BJ5" s="332"/>
      <c r="BK5" s="332"/>
      <c r="BL5" s="332"/>
      <c r="BM5" s="332"/>
      <c r="BN5" s="332"/>
      <c r="BO5" s="332"/>
      <c r="BP5" s="332"/>
      <c r="BQ5" s="332"/>
      <c r="BR5" s="332"/>
      <c r="BS5" s="332"/>
      <c r="BT5" s="332"/>
      <c r="BU5" s="332"/>
      <c r="BV5" s="332"/>
      <c r="BW5" s="332"/>
      <c r="BX5" s="332"/>
      <c r="BY5" s="332"/>
      <c r="BZ5" s="332"/>
      <c r="CA5" s="332"/>
      <c r="CB5" s="332"/>
      <c r="CC5" s="332"/>
      <c r="CD5" s="332"/>
      <c r="CE5" s="332"/>
      <c r="CF5" s="332"/>
      <c r="CG5" s="332"/>
      <c r="CH5" s="280"/>
      <c r="CI5" s="280"/>
      <c r="CJ5" s="280"/>
      <c r="CK5" s="280"/>
      <c r="CL5" s="280"/>
      <c r="CM5" s="280"/>
      <c r="CN5" s="280"/>
      <c r="CO5" s="280"/>
      <c r="CP5" s="280"/>
      <c r="CQ5" s="280"/>
      <c r="CR5" s="280"/>
      <c r="CS5" s="280"/>
      <c r="CT5" s="280"/>
      <c r="CU5" s="280"/>
      <c r="CV5" s="280"/>
      <c r="CW5" s="280"/>
      <c r="CX5" s="280"/>
      <c r="CY5" s="280"/>
      <c r="CZ5" s="280"/>
      <c r="DA5" s="280"/>
      <c r="DB5" s="280"/>
      <c r="DC5" s="280"/>
      <c r="DD5" s="280"/>
      <c r="DE5" s="280"/>
      <c r="DF5" s="280"/>
      <c r="DG5" s="280"/>
      <c r="DH5" s="280"/>
      <c r="DI5" s="280"/>
      <c r="DJ5" s="280"/>
      <c r="DK5" s="280"/>
      <c r="DL5" s="280"/>
      <c r="DM5" s="280"/>
      <c r="DN5" s="280"/>
      <c r="DO5" s="280"/>
      <c r="DP5" s="280"/>
      <c r="DQ5" s="280"/>
      <c r="DR5" s="280"/>
      <c r="DS5" s="280"/>
      <c r="DT5" s="280"/>
      <c r="DU5" s="280"/>
      <c r="DV5" s="280"/>
      <c r="DW5" s="280"/>
      <c r="DX5" s="280"/>
      <c r="DY5" s="280"/>
      <c r="DZ5" s="280"/>
      <c r="EA5" s="280"/>
      <c r="EB5" s="280"/>
      <c r="EC5" s="280"/>
      <c r="ED5" s="280"/>
      <c r="EE5" s="280"/>
      <c r="EF5" s="280"/>
      <c r="EG5" s="280"/>
      <c r="EH5" s="280"/>
      <c r="EI5" s="280"/>
      <c r="EJ5" s="280"/>
      <c r="EK5" s="280"/>
      <c r="EL5" s="280"/>
      <c r="EM5" s="280"/>
      <c r="EN5" s="280"/>
      <c r="EO5" s="280"/>
      <c r="EP5" s="280"/>
      <c r="EQ5" s="280"/>
      <c r="ER5" s="280"/>
      <c r="ES5" s="280"/>
      <c r="ET5" s="280"/>
      <c r="EU5" s="280"/>
      <c r="EV5" s="280"/>
      <c r="EW5" s="280"/>
      <c r="EX5" s="280"/>
      <c r="EY5" s="280"/>
      <c r="EZ5" s="280"/>
      <c r="FA5" s="280"/>
      <c r="FB5" s="280"/>
      <c r="FC5" s="280"/>
      <c r="FD5" s="280"/>
      <c r="FE5" s="280"/>
      <c r="FF5" s="280"/>
      <c r="FG5" s="280"/>
      <c r="FH5" s="280"/>
      <c r="FI5" s="280"/>
      <c r="FJ5" s="280"/>
      <c r="FK5" s="280"/>
      <c r="FL5" s="280"/>
      <c r="FM5" s="280"/>
      <c r="FN5" s="280"/>
      <c r="FO5" s="280"/>
      <c r="FP5" s="280"/>
      <c r="FQ5" s="280"/>
      <c r="FR5" s="280"/>
      <c r="FS5" s="280"/>
      <c r="FT5" s="280"/>
      <c r="FU5" s="280"/>
      <c r="FV5" s="280"/>
      <c r="FW5" s="280"/>
      <c r="FX5" s="280"/>
      <c r="FY5" s="280"/>
      <c r="FZ5" s="280"/>
      <c r="GA5" s="280"/>
      <c r="GB5" s="280"/>
      <c r="GC5" s="280"/>
      <c r="GD5" s="280"/>
      <c r="GE5" s="280"/>
      <c r="GF5" s="280"/>
      <c r="GG5" s="280"/>
      <c r="GH5" s="280"/>
      <c r="GI5" s="280"/>
      <c r="GJ5" s="280"/>
      <c r="GK5" s="280"/>
      <c r="GL5" s="280"/>
      <c r="GM5" s="280"/>
      <c r="GN5" s="280"/>
      <c r="GO5" s="280"/>
      <c r="GP5" s="280"/>
      <c r="GQ5" s="280"/>
      <c r="GR5" s="280"/>
      <c r="GS5" s="280"/>
      <c r="GT5" s="280"/>
      <c r="GU5" s="280"/>
      <c r="GV5" s="280"/>
      <c r="GW5" s="280"/>
      <c r="GX5" s="280"/>
      <c r="GY5" s="280"/>
      <c r="GZ5" s="280"/>
      <c r="HA5" s="280"/>
      <c r="HB5" s="280"/>
      <c r="HC5" s="280"/>
      <c r="HD5" s="280"/>
      <c r="HE5" s="280"/>
      <c r="HF5" s="280"/>
      <c r="HG5" s="280"/>
      <c r="HH5" s="280"/>
      <c r="HI5" s="280"/>
      <c r="HJ5" s="280"/>
      <c r="HK5" s="280"/>
      <c r="HL5" s="280"/>
      <c r="HM5" s="280"/>
      <c r="HN5" s="280"/>
      <c r="HO5" s="280"/>
      <c r="HP5" s="280"/>
      <c r="HQ5" s="280"/>
      <c r="HR5" s="280"/>
      <c r="HS5" s="280"/>
      <c r="HT5" s="280"/>
      <c r="HU5" s="280"/>
      <c r="HV5" s="280"/>
      <c r="HW5" s="280"/>
      <c r="HX5" s="280"/>
      <c r="HY5" s="280"/>
      <c r="HZ5" s="280"/>
      <c r="IA5" s="280"/>
      <c r="IB5" s="280"/>
      <c r="IC5" s="280"/>
      <c r="ID5" s="280"/>
      <c r="IE5" s="280"/>
      <c r="IF5" s="280"/>
      <c r="IG5" s="280"/>
      <c r="IH5" s="280"/>
      <c r="II5" s="280"/>
      <c r="IJ5" s="280"/>
      <c r="IK5" s="280"/>
      <c r="IL5" s="280"/>
      <c r="IM5" s="280"/>
      <c r="IN5" s="280"/>
      <c r="IO5" s="280"/>
      <c r="IP5" s="280"/>
      <c r="IQ5" s="280"/>
      <c r="IR5" s="280"/>
      <c r="IS5" s="280"/>
      <c r="IT5" s="280"/>
      <c r="IU5" s="280"/>
      <c r="IV5" s="280"/>
      <c r="IW5" s="280"/>
      <c r="IX5" s="280"/>
      <c r="IY5" s="280"/>
      <c r="IZ5" s="280"/>
      <c r="JA5" s="280"/>
      <c r="JB5" s="280"/>
      <c r="JC5" s="280"/>
      <c r="JD5" s="280"/>
      <c r="JE5" s="280"/>
      <c r="JF5" s="280"/>
      <c r="JG5" s="280"/>
      <c r="JH5" s="280"/>
      <c r="JI5" s="280"/>
      <c r="JJ5" s="280"/>
      <c r="JK5" s="280"/>
      <c r="JL5" s="280"/>
    </row>
    <row r="6" spans="1:272" s="281" customFormat="1">
      <c r="A6" s="286" t="str">
        <f>'Sales Forecast'!A2</f>
        <v>Staffing</v>
      </c>
      <c r="B6" s="287"/>
      <c r="C6" s="287">
        <f>'Sales Forecast'!C24</f>
        <v>12530.7</v>
      </c>
      <c r="D6" s="287">
        <f>'Sales Forecast'!D24</f>
        <v>17542.98</v>
      </c>
      <c r="E6" s="287">
        <f>'Sales Forecast'!E24</f>
        <v>22555.259999999995</v>
      </c>
      <c r="F6" s="287">
        <f>'Sales Forecast'!F24</f>
        <v>27567.54</v>
      </c>
      <c r="G6" s="287">
        <f>'Sales Forecast'!G24</f>
        <v>32579.82</v>
      </c>
      <c r="H6" s="287">
        <f>'Sales Forecast'!H24</f>
        <v>37592.100000000006</v>
      </c>
      <c r="I6" s="287">
        <f>'Sales Forecast'!I24</f>
        <v>42604.380000000005</v>
      </c>
      <c r="J6" s="287">
        <f>'Sales Forecast'!J24</f>
        <v>47616.659999999996</v>
      </c>
      <c r="K6" s="287">
        <f>'Sales Forecast'!K24</f>
        <v>52628.94</v>
      </c>
      <c r="L6" s="287">
        <f>'Sales Forecast'!L24</f>
        <v>57641.219999999987</v>
      </c>
      <c r="M6" s="287">
        <f>'Sales Forecast'!M24</f>
        <v>62653.5</v>
      </c>
      <c r="N6" s="287">
        <f>'Sales Forecast'!N24</f>
        <v>67665.78</v>
      </c>
      <c r="O6" s="287">
        <f>SUM(B6:N6)</f>
        <v>481178.88</v>
      </c>
      <c r="P6" s="329"/>
      <c r="Q6" s="287">
        <f>'Sales Forecast'!R24</f>
        <v>72678.059999999983</v>
      </c>
      <c r="R6" s="287">
        <f>'Sales Forecast'!S24</f>
        <v>77690.340000000011</v>
      </c>
      <c r="S6" s="287">
        <f>'Sales Forecast'!T24</f>
        <v>82702.619999999981</v>
      </c>
      <c r="T6" s="287">
        <f>'Sales Forecast'!U24</f>
        <v>87714.9</v>
      </c>
      <c r="U6" s="287">
        <f>'Sales Forecast'!V24</f>
        <v>92727.18</v>
      </c>
      <c r="V6" s="287">
        <f>'Sales Forecast'!W24</f>
        <v>97739.460000000021</v>
      </c>
      <c r="W6" s="287">
        <f>'Sales Forecast'!X24</f>
        <v>102751.73999999999</v>
      </c>
      <c r="X6" s="287">
        <f>'Sales Forecast'!Y24</f>
        <v>107764.01999999997</v>
      </c>
      <c r="Y6" s="287">
        <f>'Sales Forecast'!Z24</f>
        <v>112776.29999999999</v>
      </c>
      <c r="Z6" s="287">
        <f>'Sales Forecast'!AA24</f>
        <v>117788.58</v>
      </c>
      <c r="AA6" s="287">
        <f>'Sales Forecast'!AB24</f>
        <v>122800.86000000002</v>
      </c>
      <c r="AB6" s="287">
        <f>'Sales Forecast'!AC24</f>
        <v>127813.13999999998</v>
      </c>
      <c r="AC6" s="287">
        <f>SUM(Q6:AB6)</f>
        <v>1202947.1999999997</v>
      </c>
      <c r="AD6" s="329"/>
      <c r="AE6" s="287">
        <f>'Sales Forecast'!AG24</f>
        <v>132825.41999999998</v>
      </c>
      <c r="AF6" s="287">
        <f>'Sales Forecast'!AH24</f>
        <v>137837.70000000001</v>
      </c>
      <c r="AG6" s="287">
        <f>'Sales Forecast'!AI24</f>
        <v>142849.98000000001</v>
      </c>
      <c r="AH6" s="287">
        <f>'Sales Forecast'!AJ24</f>
        <v>147862.26</v>
      </c>
      <c r="AI6" s="287">
        <f>'Sales Forecast'!AK24</f>
        <v>152874.53999999998</v>
      </c>
      <c r="AJ6" s="287">
        <f>'Sales Forecast'!AL24</f>
        <v>157886.81999999998</v>
      </c>
      <c r="AK6" s="287">
        <f>'Sales Forecast'!AM24</f>
        <v>162899.09999999998</v>
      </c>
      <c r="AL6" s="287">
        <f>'Sales Forecast'!AN24</f>
        <v>167911.38</v>
      </c>
      <c r="AM6" s="287">
        <f>'Sales Forecast'!AO24</f>
        <v>172923.66000000003</v>
      </c>
      <c r="AN6" s="287">
        <f>'Sales Forecast'!AP24</f>
        <v>177935.93999999997</v>
      </c>
      <c r="AO6" s="287">
        <f>'Sales Forecast'!AQ24</f>
        <v>182948.22000000003</v>
      </c>
      <c r="AP6" s="287">
        <f>'Sales Forecast'!AR24</f>
        <v>187960.5</v>
      </c>
      <c r="AQ6" s="287">
        <f>SUM(AE6:AP6)</f>
        <v>1924715.5199999998</v>
      </c>
      <c r="AR6" s="331"/>
      <c r="AS6" s="331"/>
      <c r="AT6" s="332"/>
      <c r="AU6" s="332"/>
      <c r="AV6" s="332"/>
      <c r="AW6" s="332"/>
      <c r="AX6" s="332"/>
      <c r="AY6" s="332"/>
      <c r="AZ6" s="332"/>
      <c r="BA6" s="332"/>
      <c r="BB6" s="332"/>
      <c r="BC6" s="332"/>
      <c r="BD6" s="332"/>
      <c r="BE6" s="332"/>
      <c r="BF6" s="332"/>
      <c r="BG6" s="332"/>
      <c r="BH6" s="332"/>
      <c r="BI6" s="332"/>
      <c r="BJ6" s="332"/>
      <c r="BK6" s="332"/>
      <c r="BL6" s="332"/>
      <c r="BM6" s="332"/>
      <c r="BN6" s="332"/>
      <c r="BO6" s="332"/>
      <c r="BP6" s="332"/>
      <c r="BQ6" s="332"/>
      <c r="BR6" s="332"/>
      <c r="BS6" s="332"/>
      <c r="BT6" s="332"/>
      <c r="BU6" s="332"/>
      <c r="BV6" s="332"/>
      <c r="BW6" s="332"/>
      <c r="BX6" s="332"/>
      <c r="BY6" s="332"/>
      <c r="BZ6" s="332"/>
      <c r="CA6" s="332"/>
      <c r="CB6" s="332"/>
      <c r="CC6" s="332"/>
      <c r="CD6" s="332"/>
      <c r="CE6" s="332"/>
      <c r="CF6" s="332"/>
      <c r="CG6" s="332"/>
      <c r="CH6" s="280"/>
      <c r="CI6" s="280"/>
      <c r="CJ6" s="280"/>
      <c r="CK6" s="280"/>
      <c r="CL6" s="280"/>
      <c r="CM6" s="280"/>
      <c r="CN6" s="280"/>
      <c r="CO6" s="280"/>
      <c r="CP6" s="280"/>
      <c r="CQ6" s="280"/>
      <c r="CR6" s="280"/>
      <c r="CS6" s="280"/>
      <c r="CT6" s="280"/>
      <c r="CU6" s="280"/>
      <c r="CV6" s="280"/>
      <c r="CW6" s="280"/>
      <c r="CX6" s="280"/>
      <c r="CY6" s="280"/>
      <c r="CZ6" s="280"/>
      <c r="DA6" s="280"/>
      <c r="DB6" s="280"/>
      <c r="DC6" s="280"/>
      <c r="DD6" s="280"/>
      <c r="DE6" s="280"/>
      <c r="DF6" s="280"/>
      <c r="DG6" s="280"/>
      <c r="DH6" s="280"/>
      <c r="DI6" s="280"/>
      <c r="DJ6" s="280"/>
      <c r="DK6" s="280"/>
      <c r="DL6" s="280"/>
      <c r="DM6" s="280"/>
      <c r="DN6" s="280"/>
      <c r="DO6" s="280"/>
      <c r="DP6" s="280"/>
      <c r="DQ6" s="280"/>
      <c r="DR6" s="280"/>
      <c r="DS6" s="280"/>
      <c r="DT6" s="280"/>
      <c r="DU6" s="280"/>
      <c r="DV6" s="280"/>
      <c r="DW6" s="280"/>
      <c r="DX6" s="280"/>
      <c r="DY6" s="280"/>
      <c r="DZ6" s="280"/>
      <c r="EA6" s="280"/>
      <c r="EB6" s="280"/>
      <c r="EC6" s="280"/>
      <c r="ED6" s="280"/>
      <c r="EE6" s="280"/>
      <c r="EF6" s="280"/>
      <c r="EG6" s="280"/>
      <c r="EH6" s="280"/>
      <c r="EI6" s="280"/>
      <c r="EJ6" s="280"/>
      <c r="EK6" s="280"/>
      <c r="EL6" s="280"/>
      <c r="EM6" s="280"/>
      <c r="EN6" s="280"/>
      <c r="EO6" s="280"/>
      <c r="EP6" s="280"/>
      <c r="EQ6" s="280"/>
      <c r="ER6" s="280"/>
      <c r="ES6" s="280"/>
      <c r="ET6" s="280"/>
      <c r="EU6" s="280"/>
      <c r="EV6" s="280"/>
      <c r="EW6" s="280"/>
      <c r="EX6" s="280"/>
      <c r="EY6" s="280"/>
      <c r="EZ6" s="280"/>
      <c r="FA6" s="280"/>
      <c r="FB6" s="280"/>
      <c r="FC6" s="280"/>
      <c r="FD6" s="280"/>
      <c r="FE6" s="280"/>
      <c r="FF6" s="280"/>
      <c r="FG6" s="280"/>
      <c r="FH6" s="280"/>
      <c r="FI6" s="280"/>
      <c r="FJ6" s="280"/>
      <c r="FK6" s="280"/>
      <c r="FL6" s="280"/>
      <c r="FM6" s="280"/>
      <c r="FN6" s="280"/>
      <c r="FO6" s="280"/>
      <c r="FP6" s="280"/>
      <c r="FQ6" s="280"/>
      <c r="FR6" s="280"/>
      <c r="FS6" s="280"/>
      <c r="FT6" s="280"/>
      <c r="FU6" s="280"/>
      <c r="FV6" s="280"/>
      <c r="FW6" s="280"/>
      <c r="FX6" s="280"/>
      <c r="FY6" s="280"/>
      <c r="FZ6" s="280"/>
      <c r="GA6" s="280"/>
      <c r="GB6" s="280"/>
      <c r="GC6" s="280"/>
      <c r="GD6" s="280"/>
      <c r="GE6" s="280"/>
      <c r="GF6" s="280"/>
      <c r="GG6" s="280"/>
      <c r="GH6" s="280"/>
      <c r="GI6" s="280"/>
      <c r="GJ6" s="280"/>
      <c r="GK6" s="280"/>
      <c r="GL6" s="280"/>
      <c r="GM6" s="280"/>
      <c r="GN6" s="280"/>
      <c r="GO6" s="280"/>
      <c r="GP6" s="280"/>
      <c r="GQ6" s="280"/>
      <c r="GR6" s="280"/>
      <c r="GS6" s="280"/>
      <c r="GT6" s="280"/>
      <c r="GU6" s="280"/>
      <c r="GV6" s="280"/>
      <c r="GW6" s="280"/>
      <c r="GX6" s="280"/>
      <c r="GY6" s="280"/>
      <c r="GZ6" s="280"/>
      <c r="HA6" s="280"/>
      <c r="HB6" s="280"/>
      <c r="HC6" s="280"/>
      <c r="HD6" s="280"/>
      <c r="HE6" s="280"/>
      <c r="HF6" s="280"/>
      <c r="HG6" s="280"/>
      <c r="HH6" s="280"/>
      <c r="HI6" s="280"/>
      <c r="HJ6" s="280"/>
      <c r="HK6" s="280"/>
      <c r="HL6" s="280"/>
      <c r="HM6" s="280"/>
      <c r="HN6" s="280"/>
      <c r="HO6" s="280"/>
      <c r="HP6" s="280"/>
      <c r="HQ6" s="280"/>
      <c r="HR6" s="280"/>
      <c r="HS6" s="280"/>
      <c r="HT6" s="280"/>
      <c r="HU6" s="280"/>
      <c r="HV6" s="280"/>
      <c r="HW6" s="280"/>
      <c r="HX6" s="280"/>
      <c r="HY6" s="280"/>
      <c r="HZ6" s="280"/>
      <c r="IA6" s="280"/>
      <c r="IB6" s="280"/>
      <c r="IC6" s="280"/>
      <c r="ID6" s="280"/>
      <c r="IE6" s="280"/>
      <c r="IF6" s="280"/>
      <c r="IG6" s="280"/>
      <c r="IH6" s="280"/>
      <c r="II6" s="280"/>
      <c r="IJ6" s="280"/>
      <c r="IK6" s="280"/>
      <c r="IL6" s="280"/>
      <c r="IM6" s="280"/>
      <c r="IN6" s="280"/>
      <c r="IO6" s="280"/>
      <c r="IP6" s="280"/>
      <c r="IQ6" s="280"/>
      <c r="IR6" s="280"/>
      <c r="IS6" s="280"/>
      <c r="IT6" s="280"/>
      <c r="IU6" s="280"/>
      <c r="IV6" s="280"/>
      <c r="IW6" s="280"/>
      <c r="IX6" s="280"/>
      <c r="IY6" s="280"/>
      <c r="IZ6" s="280"/>
      <c r="JA6" s="280"/>
      <c r="JB6" s="280"/>
      <c r="JC6" s="280"/>
      <c r="JD6" s="280"/>
      <c r="JE6" s="280"/>
      <c r="JF6" s="280"/>
      <c r="JG6" s="280"/>
      <c r="JH6" s="280"/>
      <c r="JI6" s="280"/>
      <c r="JJ6" s="280"/>
      <c r="JK6" s="280"/>
      <c r="JL6" s="280"/>
    </row>
    <row r="7" spans="1:272" s="281" customFormat="1">
      <c r="A7" s="286" t="str">
        <f>'Sales Forecast'!A27</f>
        <v>Domiciliary Care</v>
      </c>
      <c r="B7" s="287"/>
      <c r="C7" s="287">
        <f>'Sales Forecast'!C48</f>
        <v>0</v>
      </c>
      <c r="D7" s="287">
        <f>'Sales Forecast'!D48</f>
        <v>0</v>
      </c>
      <c r="E7" s="287">
        <f>'Sales Forecast'!E48</f>
        <v>9026.6</v>
      </c>
      <c r="F7" s="287">
        <f>'Sales Forecast'!F48</f>
        <v>14699.22</v>
      </c>
      <c r="G7" s="287">
        <f>'Sales Forecast'!G48</f>
        <v>20051.84</v>
      </c>
      <c r="H7" s="287">
        <f>'Sales Forecast'!H48</f>
        <v>26464.46</v>
      </c>
      <c r="I7" s="287">
        <f>'Sales Forecast'!I48</f>
        <v>31817.079999999994</v>
      </c>
      <c r="J7" s="287">
        <f>'Sales Forecast'!J48</f>
        <v>37329.699999999997</v>
      </c>
      <c r="K7" s="287">
        <f>'Sales Forecast'!K48</f>
        <v>43582.319999999992</v>
      </c>
      <c r="L7" s="287">
        <f>'Sales Forecast'!L48</f>
        <v>49094.94</v>
      </c>
      <c r="M7" s="287">
        <f>'Sales Forecast'!M48</f>
        <v>54447.55999999999</v>
      </c>
      <c r="N7" s="287">
        <f>'Sales Forecast'!N48</f>
        <v>60860.18</v>
      </c>
      <c r="O7" s="287">
        <f>SUM(B7:N7)</f>
        <v>347373.89999999997</v>
      </c>
      <c r="P7" s="329"/>
      <c r="Q7" s="287">
        <f>'Sales Forecast'!R48</f>
        <v>66212.800000000003</v>
      </c>
      <c r="R7" s="287">
        <f>'Sales Forecast'!S48</f>
        <v>71725.42</v>
      </c>
      <c r="S7" s="287">
        <f>'Sales Forecast'!T48</f>
        <v>77978.039999999994</v>
      </c>
      <c r="T7" s="287">
        <f>'Sales Forecast'!U48</f>
        <v>83490.66</v>
      </c>
      <c r="U7" s="287">
        <f>'Sales Forecast'!V48</f>
        <v>88843.28</v>
      </c>
      <c r="V7" s="287">
        <f>'Sales Forecast'!W48</f>
        <v>95255.9</v>
      </c>
      <c r="W7" s="287">
        <f>'Sales Forecast'!X48</f>
        <v>100608.51999999997</v>
      </c>
      <c r="X7" s="287">
        <f>'Sales Forecast'!Y48</f>
        <v>106121.14</v>
      </c>
      <c r="Y7" s="287">
        <f>'Sales Forecast'!Z48</f>
        <v>112373.75999999999</v>
      </c>
      <c r="Z7" s="287">
        <f>'Sales Forecast'!AA48</f>
        <v>117886.38</v>
      </c>
      <c r="AA7" s="287">
        <f>'Sales Forecast'!AB48</f>
        <v>123239</v>
      </c>
      <c r="AB7" s="287">
        <f>'Sales Forecast'!AC48</f>
        <v>129651.61999999998</v>
      </c>
      <c r="AC7" s="287">
        <f>SUM(Q7:AB7)</f>
        <v>1173386.52</v>
      </c>
      <c r="AD7" s="329"/>
      <c r="AE7" s="287">
        <f>'Sales Forecast'!AG48</f>
        <v>135004.24</v>
      </c>
      <c r="AF7" s="287">
        <f>'Sales Forecast'!AH48</f>
        <v>140516.85999999999</v>
      </c>
      <c r="AG7" s="287">
        <f>'Sales Forecast'!AI48</f>
        <v>146769.47999999998</v>
      </c>
      <c r="AH7" s="287">
        <f>'Sales Forecast'!AJ48</f>
        <v>152282.1</v>
      </c>
      <c r="AI7" s="287">
        <f>'Sales Forecast'!AK48</f>
        <v>157634.72</v>
      </c>
      <c r="AJ7" s="287">
        <f>'Sales Forecast'!AL48</f>
        <v>164047.34</v>
      </c>
      <c r="AK7" s="287">
        <f>'Sales Forecast'!AM48</f>
        <v>169399.96000000002</v>
      </c>
      <c r="AL7" s="287">
        <f>'Sales Forecast'!AN48</f>
        <v>174912.58</v>
      </c>
      <c r="AM7" s="287">
        <f>'Sales Forecast'!AO48</f>
        <v>181165.2</v>
      </c>
      <c r="AN7" s="287">
        <f>'Sales Forecast'!AP48</f>
        <v>186677.82</v>
      </c>
      <c r="AO7" s="287">
        <f>'Sales Forecast'!AQ48</f>
        <v>192030.44</v>
      </c>
      <c r="AP7" s="287">
        <f>'Sales Forecast'!AR48</f>
        <v>198443.05999999997</v>
      </c>
      <c r="AQ7" s="287">
        <f>SUM(AE7:AP7)</f>
        <v>1998883.8</v>
      </c>
      <c r="AR7" s="331"/>
      <c r="AS7" s="331"/>
      <c r="AT7" s="332"/>
      <c r="AU7" s="332"/>
      <c r="AV7" s="332"/>
      <c r="AW7" s="332"/>
      <c r="AX7" s="332"/>
      <c r="AY7" s="332"/>
      <c r="AZ7" s="332"/>
      <c r="BA7" s="332"/>
      <c r="BB7" s="332"/>
      <c r="BC7" s="332"/>
      <c r="BD7" s="332"/>
      <c r="BE7" s="332"/>
      <c r="BF7" s="332"/>
      <c r="BG7" s="332"/>
      <c r="BH7" s="332"/>
      <c r="BI7" s="332"/>
      <c r="BJ7" s="332"/>
      <c r="BK7" s="332"/>
      <c r="BL7" s="332"/>
      <c r="BM7" s="332"/>
      <c r="BN7" s="332"/>
      <c r="BO7" s="332"/>
      <c r="BP7" s="332"/>
      <c r="BQ7" s="332"/>
      <c r="BR7" s="332"/>
      <c r="BS7" s="332"/>
      <c r="BT7" s="332"/>
      <c r="BU7" s="332"/>
      <c r="BV7" s="332"/>
      <c r="BW7" s="332"/>
      <c r="BX7" s="332"/>
      <c r="BY7" s="332"/>
      <c r="BZ7" s="332"/>
      <c r="CA7" s="332"/>
      <c r="CB7" s="332"/>
      <c r="CC7" s="332"/>
      <c r="CD7" s="332"/>
      <c r="CE7" s="332"/>
      <c r="CF7" s="332"/>
      <c r="CG7" s="332"/>
      <c r="CH7" s="280"/>
      <c r="CI7" s="280"/>
      <c r="CJ7" s="280"/>
      <c r="CK7" s="280"/>
      <c r="CL7" s="280"/>
      <c r="CM7" s="280"/>
      <c r="CN7" s="280"/>
      <c r="CO7" s="280"/>
      <c r="CP7" s="280"/>
      <c r="CQ7" s="280"/>
      <c r="CR7" s="280"/>
      <c r="CS7" s="280"/>
      <c r="CT7" s="280"/>
      <c r="CU7" s="280"/>
      <c r="CV7" s="280"/>
      <c r="CW7" s="280"/>
      <c r="CX7" s="280"/>
      <c r="CY7" s="280"/>
      <c r="CZ7" s="280"/>
      <c r="DA7" s="280"/>
      <c r="DB7" s="280"/>
      <c r="DC7" s="280"/>
      <c r="DD7" s="280"/>
      <c r="DE7" s="280"/>
      <c r="DF7" s="280"/>
      <c r="DG7" s="280"/>
      <c r="DH7" s="280"/>
      <c r="DI7" s="280"/>
      <c r="DJ7" s="280"/>
      <c r="DK7" s="280"/>
      <c r="DL7" s="280"/>
      <c r="DM7" s="280"/>
      <c r="DN7" s="280"/>
      <c r="DO7" s="280"/>
      <c r="DP7" s="280"/>
      <c r="DQ7" s="280"/>
      <c r="DR7" s="280"/>
      <c r="DS7" s="280"/>
      <c r="DT7" s="280"/>
      <c r="DU7" s="280"/>
      <c r="DV7" s="280"/>
      <c r="DW7" s="280"/>
      <c r="DX7" s="280"/>
      <c r="DY7" s="280"/>
      <c r="DZ7" s="280"/>
      <c r="EA7" s="280"/>
      <c r="EB7" s="280"/>
      <c r="EC7" s="280"/>
      <c r="ED7" s="280"/>
      <c r="EE7" s="280"/>
      <c r="EF7" s="280"/>
      <c r="EG7" s="280"/>
      <c r="EH7" s="280"/>
      <c r="EI7" s="280"/>
      <c r="EJ7" s="280"/>
      <c r="EK7" s="280"/>
      <c r="EL7" s="280"/>
      <c r="EM7" s="280"/>
      <c r="EN7" s="280"/>
      <c r="EO7" s="280"/>
      <c r="EP7" s="280"/>
      <c r="EQ7" s="280"/>
      <c r="ER7" s="280"/>
      <c r="ES7" s="280"/>
      <c r="ET7" s="280"/>
      <c r="EU7" s="280"/>
      <c r="EV7" s="280"/>
      <c r="EW7" s="280"/>
      <c r="EX7" s="280"/>
      <c r="EY7" s="280"/>
      <c r="EZ7" s="280"/>
      <c r="FA7" s="280"/>
      <c r="FB7" s="280"/>
      <c r="FC7" s="280"/>
      <c r="FD7" s="280"/>
      <c r="FE7" s="280"/>
      <c r="FF7" s="280"/>
      <c r="FG7" s="280"/>
      <c r="FH7" s="280"/>
      <c r="FI7" s="280"/>
      <c r="FJ7" s="280"/>
      <c r="FK7" s="280"/>
      <c r="FL7" s="280"/>
      <c r="FM7" s="280"/>
      <c r="FN7" s="280"/>
      <c r="FO7" s="280"/>
      <c r="FP7" s="280"/>
      <c r="FQ7" s="280"/>
      <c r="FR7" s="280"/>
      <c r="FS7" s="280"/>
      <c r="FT7" s="280"/>
      <c r="FU7" s="280"/>
      <c r="FV7" s="280"/>
      <c r="FW7" s="280"/>
      <c r="FX7" s="280"/>
      <c r="FY7" s="280"/>
      <c r="FZ7" s="280"/>
      <c r="GA7" s="280"/>
      <c r="GB7" s="280"/>
      <c r="GC7" s="280"/>
      <c r="GD7" s="280"/>
      <c r="GE7" s="280"/>
      <c r="GF7" s="280"/>
      <c r="GG7" s="280"/>
      <c r="GH7" s="280"/>
      <c r="GI7" s="280"/>
      <c r="GJ7" s="280"/>
      <c r="GK7" s="280"/>
      <c r="GL7" s="280"/>
      <c r="GM7" s="280"/>
      <c r="GN7" s="280"/>
      <c r="GO7" s="280"/>
      <c r="GP7" s="280"/>
      <c r="GQ7" s="280"/>
      <c r="GR7" s="280"/>
      <c r="GS7" s="280"/>
      <c r="GT7" s="280"/>
      <c r="GU7" s="280"/>
      <c r="GV7" s="280"/>
      <c r="GW7" s="280"/>
      <c r="GX7" s="280"/>
      <c r="GY7" s="280"/>
      <c r="GZ7" s="280"/>
      <c r="HA7" s="280"/>
      <c r="HB7" s="280"/>
      <c r="HC7" s="280"/>
      <c r="HD7" s="280"/>
      <c r="HE7" s="280"/>
      <c r="HF7" s="280"/>
      <c r="HG7" s="280"/>
      <c r="HH7" s="280"/>
      <c r="HI7" s="280"/>
      <c r="HJ7" s="280"/>
      <c r="HK7" s="280"/>
      <c r="HL7" s="280"/>
      <c r="HM7" s="280"/>
      <c r="HN7" s="280"/>
      <c r="HO7" s="280"/>
      <c r="HP7" s="280"/>
      <c r="HQ7" s="280"/>
      <c r="HR7" s="280"/>
      <c r="HS7" s="280"/>
      <c r="HT7" s="280"/>
      <c r="HU7" s="280"/>
      <c r="HV7" s="280"/>
      <c r="HW7" s="280"/>
      <c r="HX7" s="280"/>
      <c r="HY7" s="280"/>
      <c r="HZ7" s="280"/>
      <c r="IA7" s="280"/>
      <c r="IB7" s="280"/>
      <c r="IC7" s="280"/>
      <c r="ID7" s="280"/>
      <c r="IE7" s="280"/>
      <c r="IF7" s="280"/>
      <c r="IG7" s="280"/>
      <c r="IH7" s="280"/>
      <c r="II7" s="280"/>
      <c r="IJ7" s="280"/>
      <c r="IK7" s="280"/>
      <c r="IL7" s="280"/>
      <c r="IM7" s="280"/>
      <c r="IN7" s="280"/>
      <c r="IO7" s="280"/>
      <c r="IP7" s="280"/>
      <c r="IQ7" s="280"/>
      <c r="IR7" s="280"/>
      <c r="IS7" s="280"/>
      <c r="IT7" s="280"/>
      <c r="IU7" s="280"/>
      <c r="IV7" s="280"/>
      <c r="IW7" s="280"/>
      <c r="IX7" s="280"/>
      <c r="IY7" s="280"/>
      <c r="IZ7" s="280"/>
      <c r="JA7" s="280"/>
      <c r="JB7" s="280"/>
      <c r="JC7" s="280"/>
      <c r="JD7" s="280"/>
      <c r="JE7" s="280"/>
      <c r="JF7" s="280"/>
      <c r="JG7" s="280"/>
      <c r="JH7" s="280"/>
      <c r="JI7" s="280"/>
      <c r="JJ7" s="280"/>
      <c r="JK7" s="280"/>
      <c r="JL7" s="280"/>
    </row>
    <row r="8" spans="1:272" s="281" customFormat="1">
      <c r="A8" s="286" t="s">
        <v>187</v>
      </c>
      <c r="B8" s="287"/>
      <c r="C8" s="287">
        <v>0</v>
      </c>
      <c r="D8" s="287">
        <f>C57</f>
        <v>650</v>
      </c>
      <c r="E8" s="287">
        <f t="shared" ref="E8:N8" si="2">D57</f>
        <v>260</v>
      </c>
      <c r="F8" s="287">
        <f t="shared" si="2"/>
        <v>260</v>
      </c>
      <c r="G8" s="287">
        <f t="shared" si="2"/>
        <v>260</v>
      </c>
      <c r="H8" s="287">
        <f t="shared" si="2"/>
        <v>260</v>
      </c>
      <c r="I8" s="287">
        <f t="shared" si="2"/>
        <v>260</v>
      </c>
      <c r="J8" s="287">
        <f t="shared" si="2"/>
        <v>260</v>
      </c>
      <c r="K8" s="287">
        <f t="shared" si="2"/>
        <v>260</v>
      </c>
      <c r="L8" s="287">
        <f t="shared" si="2"/>
        <v>260</v>
      </c>
      <c r="M8" s="287">
        <f t="shared" si="2"/>
        <v>260</v>
      </c>
      <c r="N8" s="287">
        <f t="shared" si="2"/>
        <v>260</v>
      </c>
      <c r="O8" s="287">
        <f>SUM(B8:N8)</f>
        <v>3250</v>
      </c>
      <c r="P8" s="329"/>
      <c r="Q8" s="287">
        <f>N57</f>
        <v>260</v>
      </c>
      <c r="R8" s="287">
        <f>Q57</f>
        <v>267.8</v>
      </c>
      <c r="S8" s="287">
        <f t="shared" ref="S8:AB8" si="3">R57</f>
        <v>267.8</v>
      </c>
      <c r="T8" s="287">
        <f t="shared" si="3"/>
        <v>267.8</v>
      </c>
      <c r="U8" s="287">
        <f t="shared" si="3"/>
        <v>267.8</v>
      </c>
      <c r="V8" s="287">
        <f t="shared" si="3"/>
        <v>267.8</v>
      </c>
      <c r="W8" s="287">
        <f t="shared" si="3"/>
        <v>267.8</v>
      </c>
      <c r="X8" s="287">
        <f t="shared" si="3"/>
        <v>267.8</v>
      </c>
      <c r="Y8" s="287">
        <f t="shared" si="3"/>
        <v>267.8</v>
      </c>
      <c r="Z8" s="287">
        <f t="shared" si="3"/>
        <v>267.8</v>
      </c>
      <c r="AA8" s="287">
        <f t="shared" si="3"/>
        <v>267.8</v>
      </c>
      <c r="AB8" s="287">
        <f t="shared" si="3"/>
        <v>267.8</v>
      </c>
      <c r="AC8" s="287">
        <f>SUM(Q8:AB8)</f>
        <v>3205.8000000000006</v>
      </c>
      <c r="AD8" s="329"/>
      <c r="AE8" s="287">
        <f>AB57</f>
        <v>267.8</v>
      </c>
      <c r="AF8" s="287">
        <f>AE57</f>
        <v>275.834</v>
      </c>
      <c r="AG8" s="287">
        <f t="shared" ref="AG8:AP8" si="4">AF57</f>
        <v>275.834</v>
      </c>
      <c r="AH8" s="287">
        <f t="shared" si="4"/>
        <v>275.834</v>
      </c>
      <c r="AI8" s="287">
        <f t="shared" si="4"/>
        <v>275.834</v>
      </c>
      <c r="AJ8" s="287">
        <f t="shared" si="4"/>
        <v>275.834</v>
      </c>
      <c r="AK8" s="287">
        <f t="shared" si="4"/>
        <v>275.834</v>
      </c>
      <c r="AL8" s="287">
        <f t="shared" si="4"/>
        <v>275.834</v>
      </c>
      <c r="AM8" s="287">
        <f t="shared" si="4"/>
        <v>275.834</v>
      </c>
      <c r="AN8" s="287">
        <f t="shared" si="4"/>
        <v>275.834</v>
      </c>
      <c r="AO8" s="287">
        <f t="shared" si="4"/>
        <v>275.834</v>
      </c>
      <c r="AP8" s="287">
        <f t="shared" si="4"/>
        <v>275.834</v>
      </c>
      <c r="AQ8" s="287">
        <f>SUM(AE8:AP8)</f>
        <v>3301.9739999999997</v>
      </c>
      <c r="AR8" s="331"/>
      <c r="AS8" s="331"/>
      <c r="AT8" s="332"/>
      <c r="AU8" s="332"/>
      <c r="AV8" s="332"/>
      <c r="AW8" s="332"/>
      <c r="AX8" s="332"/>
      <c r="AY8" s="332"/>
      <c r="AZ8" s="332"/>
      <c r="BA8" s="332"/>
      <c r="BB8" s="332"/>
      <c r="BC8" s="332"/>
      <c r="BD8" s="332"/>
      <c r="BE8" s="332"/>
      <c r="BF8" s="332"/>
      <c r="BG8" s="332"/>
      <c r="BH8" s="332"/>
      <c r="BI8" s="332"/>
      <c r="BJ8" s="332"/>
      <c r="BK8" s="332"/>
      <c r="BL8" s="332"/>
      <c r="BM8" s="332"/>
      <c r="BN8" s="332"/>
      <c r="BO8" s="332"/>
      <c r="BP8" s="332"/>
      <c r="BQ8" s="332"/>
      <c r="BR8" s="332"/>
      <c r="BS8" s="332"/>
      <c r="BT8" s="332"/>
      <c r="BU8" s="332"/>
      <c r="BV8" s="332"/>
      <c r="BW8" s="332"/>
      <c r="BX8" s="332"/>
      <c r="BY8" s="332"/>
      <c r="BZ8" s="332"/>
      <c r="CA8" s="332"/>
      <c r="CB8" s="332"/>
      <c r="CC8" s="332"/>
      <c r="CD8" s="332"/>
      <c r="CE8" s="332"/>
      <c r="CF8" s="332"/>
      <c r="CG8" s="332"/>
      <c r="CH8" s="280"/>
      <c r="CI8" s="280"/>
      <c r="CJ8" s="280"/>
      <c r="CK8" s="280"/>
      <c r="CL8" s="280"/>
      <c r="CM8" s="280"/>
      <c r="CN8" s="280"/>
      <c r="CO8" s="280"/>
      <c r="CP8" s="280"/>
      <c r="CQ8" s="280"/>
      <c r="CR8" s="280"/>
      <c r="CS8" s="280"/>
      <c r="CT8" s="280"/>
      <c r="CU8" s="280"/>
      <c r="CV8" s="280"/>
      <c r="CW8" s="280"/>
      <c r="CX8" s="280"/>
      <c r="CY8" s="280"/>
      <c r="CZ8" s="280"/>
      <c r="DA8" s="280"/>
      <c r="DB8" s="280"/>
      <c r="DC8" s="280"/>
      <c r="DD8" s="280"/>
      <c r="DE8" s="280"/>
      <c r="DF8" s="280"/>
      <c r="DG8" s="280"/>
      <c r="DH8" s="280"/>
      <c r="DI8" s="280"/>
      <c r="DJ8" s="280"/>
      <c r="DK8" s="280"/>
      <c r="DL8" s="280"/>
      <c r="DM8" s="280"/>
      <c r="DN8" s="280"/>
      <c r="DO8" s="280"/>
      <c r="DP8" s="280"/>
      <c r="DQ8" s="280"/>
      <c r="DR8" s="280"/>
      <c r="DS8" s="280"/>
      <c r="DT8" s="280"/>
      <c r="DU8" s="280"/>
      <c r="DV8" s="280"/>
      <c r="DW8" s="280"/>
      <c r="DX8" s="280"/>
      <c r="DY8" s="280"/>
      <c r="DZ8" s="280"/>
      <c r="EA8" s="280"/>
      <c r="EB8" s="280"/>
      <c r="EC8" s="280"/>
      <c r="ED8" s="280"/>
      <c r="EE8" s="280"/>
      <c r="EF8" s="280"/>
      <c r="EG8" s="280"/>
      <c r="EH8" s="280"/>
      <c r="EI8" s="280"/>
      <c r="EJ8" s="280"/>
      <c r="EK8" s="280"/>
      <c r="EL8" s="280"/>
      <c r="EM8" s="280"/>
      <c r="EN8" s="280"/>
      <c r="EO8" s="280"/>
      <c r="EP8" s="280"/>
      <c r="EQ8" s="280"/>
      <c r="ER8" s="280"/>
      <c r="ES8" s="280"/>
      <c r="ET8" s="280"/>
      <c r="EU8" s="280"/>
      <c r="EV8" s="280"/>
      <c r="EW8" s="280"/>
      <c r="EX8" s="280"/>
      <c r="EY8" s="280"/>
      <c r="EZ8" s="280"/>
      <c r="FA8" s="280"/>
      <c r="FB8" s="280"/>
      <c r="FC8" s="280"/>
      <c r="FD8" s="280"/>
      <c r="FE8" s="280"/>
      <c r="FF8" s="280"/>
      <c r="FG8" s="280"/>
      <c r="FH8" s="280"/>
      <c r="FI8" s="280"/>
      <c r="FJ8" s="280"/>
      <c r="FK8" s="280"/>
      <c r="FL8" s="280"/>
      <c r="FM8" s="280"/>
      <c r="FN8" s="280"/>
      <c r="FO8" s="280"/>
      <c r="FP8" s="280"/>
      <c r="FQ8" s="280"/>
      <c r="FR8" s="280"/>
      <c r="FS8" s="280"/>
      <c r="FT8" s="280"/>
      <c r="FU8" s="280"/>
      <c r="FV8" s="280"/>
      <c r="FW8" s="280"/>
      <c r="FX8" s="280"/>
      <c r="FY8" s="280"/>
      <c r="FZ8" s="280"/>
      <c r="GA8" s="280"/>
      <c r="GB8" s="280"/>
      <c r="GC8" s="280"/>
      <c r="GD8" s="280"/>
      <c r="GE8" s="280"/>
      <c r="GF8" s="280"/>
      <c r="GG8" s="280"/>
      <c r="GH8" s="280"/>
      <c r="GI8" s="280"/>
      <c r="GJ8" s="280"/>
      <c r="GK8" s="280"/>
      <c r="GL8" s="280"/>
      <c r="GM8" s="280"/>
      <c r="GN8" s="280"/>
      <c r="GO8" s="280"/>
      <c r="GP8" s="280"/>
      <c r="GQ8" s="280"/>
      <c r="GR8" s="280"/>
      <c r="GS8" s="280"/>
      <c r="GT8" s="280"/>
      <c r="GU8" s="280"/>
      <c r="GV8" s="280"/>
      <c r="GW8" s="280"/>
      <c r="GX8" s="280"/>
      <c r="GY8" s="280"/>
      <c r="GZ8" s="280"/>
      <c r="HA8" s="280"/>
      <c r="HB8" s="280"/>
      <c r="HC8" s="280"/>
      <c r="HD8" s="280"/>
      <c r="HE8" s="280"/>
      <c r="HF8" s="280"/>
      <c r="HG8" s="280"/>
      <c r="HH8" s="280"/>
      <c r="HI8" s="280"/>
      <c r="HJ8" s="280"/>
      <c r="HK8" s="280"/>
      <c r="HL8" s="280"/>
      <c r="HM8" s="280"/>
      <c r="HN8" s="280"/>
      <c r="HO8" s="280"/>
      <c r="HP8" s="280"/>
      <c r="HQ8" s="280"/>
      <c r="HR8" s="280"/>
      <c r="HS8" s="280"/>
      <c r="HT8" s="280"/>
      <c r="HU8" s="280"/>
      <c r="HV8" s="280"/>
      <c r="HW8" s="280"/>
      <c r="HX8" s="280"/>
      <c r="HY8" s="280"/>
      <c r="HZ8" s="280"/>
      <c r="IA8" s="280"/>
      <c r="IB8" s="280"/>
      <c r="IC8" s="280"/>
      <c r="ID8" s="280"/>
      <c r="IE8" s="280"/>
      <c r="IF8" s="280"/>
      <c r="IG8" s="280"/>
      <c r="IH8" s="280"/>
      <c r="II8" s="280"/>
      <c r="IJ8" s="280"/>
      <c r="IK8" s="280"/>
      <c r="IL8" s="280"/>
      <c r="IM8" s="280"/>
      <c r="IN8" s="280"/>
      <c r="IO8" s="280"/>
      <c r="IP8" s="280"/>
      <c r="IQ8" s="280"/>
      <c r="IR8" s="280"/>
      <c r="IS8" s="280"/>
      <c r="IT8" s="280"/>
      <c r="IU8" s="280"/>
      <c r="IV8" s="280"/>
      <c r="IW8" s="280"/>
      <c r="IX8" s="280"/>
      <c r="IY8" s="280"/>
      <c r="IZ8" s="280"/>
      <c r="JA8" s="280"/>
      <c r="JB8" s="280"/>
      <c r="JC8" s="280"/>
      <c r="JD8" s="280"/>
      <c r="JE8" s="280"/>
      <c r="JF8" s="280"/>
      <c r="JG8" s="280"/>
      <c r="JH8" s="280"/>
      <c r="JI8" s="280"/>
      <c r="JJ8" s="280"/>
      <c r="JK8" s="280"/>
      <c r="JL8" s="280"/>
    </row>
    <row r="9" spans="1:272" s="275" customFormat="1">
      <c r="A9" s="378" t="s">
        <v>12</v>
      </c>
      <c r="B9" s="363">
        <f t="shared" ref="B9" si="5">SUM(B4:B8)</f>
        <v>20000</v>
      </c>
      <c r="C9" s="363">
        <f t="shared" ref="C9:O9" si="6">SUM(C4:C8)</f>
        <v>12530.7</v>
      </c>
      <c r="D9" s="363">
        <f t="shared" si="6"/>
        <v>18192.98</v>
      </c>
      <c r="E9" s="363">
        <f t="shared" si="6"/>
        <v>31841.859999999993</v>
      </c>
      <c r="F9" s="363">
        <f t="shared" si="6"/>
        <v>42526.76</v>
      </c>
      <c r="G9" s="363">
        <f t="shared" si="6"/>
        <v>52891.66</v>
      </c>
      <c r="H9" s="363">
        <f t="shared" si="6"/>
        <v>64316.560000000005</v>
      </c>
      <c r="I9" s="363">
        <f t="shared" si="6"/>
        <v>74681.459999999992</v>
      </c>
      <c r="J9" s="363">
        <f t="shared" si="6"/>
        <v>85206.359999999986</v>
      </c>
      <c r="K9" s="363">
        <f t="shared" si="6"/>
        <v>96471.26</v>
      </c>
      <c r="L9" s="363">
        <f t="shared" si="6"/>
        <v>106996.15999999999</v>
      </c>
      <c r="M9" s="363">
        <f t="shared" si="6"/>
        <v>117361.06</v>
      </c>
      <c r="N9" s="363">
        <f t="shared" si="6"/>
        <v>128785.95999999999</v>
      </c>
      <c r="O9" s="363">
        <f t="shared" si="6"/>
        <v>831802.78</v>
      </c>
      <c r="P9" s="329"/>
      <c r="Q9" s="363">
        <f t="shared" ref="Q9:AC9" si="7">SUM(Q4:Q8)</f>
        <v>139150.85999999999</v>
      </c>
      <c r="R9" s="363">
        <f t="shared" si="7"/>
        <v>149683.56</v>
      </c>
      <c r="S9" s="363">
        <f t="shared" si="7"/>
        <v>160948.45999999996</v>
      </c>
      <c r="T9" s="363">
        <f t="shared" si="7"/>
        <v>171473.36</v>
      </c>
      <c r="U9" s="363">
        <f t="shared" si="7"/>
        <v>181838.25999999998</v>
      </c>
      <c r="V9" s="363">
        <f t="shared" si="7"/>
        <v>193263.16</v>
      </c>
      <c r="W9" s="363">
        <f t="shared" si="7"/>
        <v>203628.05999999994</v>
      </c>
      <c r="X9" s="363">
        <f t="shared" si="7"/>
        <v>214152.95999999996</v>
      </c>
      <c r="Y9" s="363">
        <f t="shared" si="7"/>
        <v>225417.86</v>
      </c>
      <c r="Z9" s="363">
        <f t="shared" si="7"/>
        <v>235942.76</v>
      </c>
      <c r="AA9" s="363">
        <f t="shared" si="7"/>
        <v>246307.66</v>
      </c>
      <c r="AB9" s="363">
        <f t="shared" si="7"/>
        <v>257732.55999999994</v>
      </c>
      <c r="AC9" s="363">
        <f t="shared" si="7"/>
        <v>2379539.5199999996</v>
      </c>
      <c r="AD9" s="329"/>
      <c r="AE9" s="363">
        <f t="shared" ref="AE9:AQ9" si="8">SUM(AE4:AE8)</f>
        <v>268097.45999999996</v>
      </c>
      <c r="AF9" s="363">
        <f t="shared" si="8"/>
        <v>278630.39399999997</v>
      </c>
      <c r="AG9" s="363">
        <f t="shared" si="8"/>
        <v>289895.29399999994</v>
      </c>
      <c r="AH9" s="363">
        <f t="shared" si="8"/>
        <v>300420.19399999996</v>
      </c>
      <c r="AI9" s="363">
        <f t="shared" si="8"/>
        <v>310785.09399999998</v>
      </c>
      <c r="AJ9" s="363">
        <f t="shared" si="8"/>
        <v>322209.99399999995</v>
      </c>
      <c r="AK9" s="363">
        <f t="shared" si="8"/>
        <v>332574.89399999997</v>
      </c>
      <c r="AL9" s="363">
        <f t="shared" si="8"/>
        <v>343099.79399999994</v>
      </c>
      <c r="AM9" s="363">
        <f t="shared" si="8"/>
        <v>354364.69400000002</v>
      </c>
      <c r="AN9" s="363">
        <f t="shared" si="8"/>
        <v>364889.59399999998</v>
      </c>
      <c r="AO9" s="363">
        <f t="shared" si="8"/>
        <v>375254.49400000001</v>
      </c>
      <c r="AP9" s="363">
        <f t="shared" si="8"/>
        <v>386679.39399999991</v>
      </c>
      <c r="AQ9" s="363">
        <f t="shared" si="8"/>
        <v>3926901.2939999998</v>
      </c>
      <c r="AR9" s="331"/>
      <c r="AS9" s="331"/>
      <c r="AT9" s="332"/>
      <c r="AU9" s="332"/>
      <c r="AV9" s="332"/>
      <c r="AW9" s="332"/>
      <c r="AX9" s="332"/>
      <c r="AY9" s="332"/>
      <c r="AZ9" s="332"/>
      <c r="BA9" s="332"/>
      <c r="BB9" s="332"/>
      <c r="BC9" s="332"/>
      <c r="BD9" s="332"/>
      <c r="BE9" s="332"/>
      <c r="BF9" s="332"/>
      <c r="BG9" s="332"/>
      <c r="BH9" s="332"/>
      <c r="BI9" s="332"/>
      <c r="BJ9" s="332"/>
      <c r="BK9" s="332"/>
      <c r="BL9" s="332"/>
      <c r="BM9" s="332"/>
      <c r="BN9" s="332"/>
      <c r="BO9" s="332"/>
      <c r="BP9" s="332"/>
      <c r="BQ9" s="332"/>
      <c r="BR9" s="332"/>
      <c r="BS9" s="332"/>
      <c r="BT9" s="332"/>
      <c r="BU9" s="332"/>
      <c r="BV9" s="332"/>
      <c r="BW9" s="332"/>
      <c r="BX9" s="332"/>
      <c r="BY9" s="332"/>
      <c r="BZ9" s="332"/>
      <c r="CA9" s="332"/>
      <c r="CB9" s="332"/>
      <c r="CC9" s="332"/>
      <c r="CD9" s="332"/>
      <c r="CE9" s="332"/>
      <c r="CF9" s="332"/>
      <c r="CG9" s="332"/>
      <c r="CH9" s="274"/>
      <c r="CI9" s="274"/>
      <c r="CJ9" s="274"/>
      <c r="CK9" s="274"/>
      <c r="CL9" s="274"/>
      <c r="CM9" s="274"/>
      <c r="CN9" s="274"/>
      <c r="CO9" s="274"/>
      <c r="CP9" s="274"/>
      <c r="CQ9" s="274"/>
      <c r="CR9" s="274"/>
      <c r="CS9" s="274"/>
      <c r="CT9" s="274"/>
      <c r="CU9" s="274"/>
      <c r="CV9" s="274"/>
      <c r="CW9" s="274"/>
      <c r="CX9" s="274"/>
      <c r="CY9" s="274"/>
      <c r="CZ9" s="274"/>
      <c r="DA9" s="274"/>
      <c r="DB9" s="274"/>
      <c r="DC9" s="274"/>
      <c r="DD9" s="274"/>
      <c r="DE9" s="274"/>
      <c r="DF9" s="274"/>
      <c r="DG9" s="274"/>
      <c r="DH9" s="274"/>
      <c r="DI9" s="274"/>
      <c r="DJ9" s="274"/>
      <c r="DK9" s="274"/>
      <c r="DL9" s="274"/>
      <c r="DM9" s="274"/>
      <c r="DN9" s="274"/>
      <c r="DO9" s="274"/>
      <c r="DP9" s="274"/>
      <c r="DQ9" s="274"/>
      <c r="DR9" s="274"/>
      <c r="DS9" s="274"/>
      <c r="DT9" s="274"/>
      <c r="DU9" s="274"/>
      <c r="DV9" s="274"/>
      <c r="DW9" s="274"/>
      <c r="DX9" s="274"/>
      <c r="DY9" s="274"/>
      <c r="DZ9" s="274"/>
      <c r="EA9" s="274"/>
      <c r="EB9" s="274"/>
      <c r="EC9" s="274"/>
      <c r="ED9" s="274"/>
      <c r="EE9" s="274"/>
      <c r="EF9" s="274"/>
      <c r="EG9" s="274"/>
      <c r="EH9" s="274"/>
      <c r="EI9" s="274"/>
      <c r="EJ9" s="274"/>
      <c r="EK9" s="274"/>
      <c r="EL9" s="274"/>
      <c r="EM9" s="274"/>
      <c r="EN9" s="274"/>
      <c r="EO9" s="274"/>
      <c r="EP9" s="274"/>
      <c r="EQ9" s="274"/>
      <c r="ER9" s="274"/>
      <c r="ES9" s="274"/>
      <c r="ET9" s="274"/>
      <c r="EU9" s="274"/>
      <c r="EV9" s="274"/>
      <c r="EW9" s="274"/>
      <c r="EX9" s="274"/>
      <c r="EY9" s="274"/>
      <c r="EZ9" s="274"/>
      <c r="FA9" s="274"/>
      <c r="FB9" s="274"/>
      <c r="FC9" s="274"/>
      <c r="FD9" s="274"/>
      <c r="FE9" s="274"/>
      <c r="FF9" s="274"/>
      <c r="FG9" s="274"/>
      <c r="FH9" s="274"/>
      <c r="FI9" s="274"/>
      <c r="FJ9" s="274"/>
      <c r="FK9" s="274"/>
      <c r="FL9" s="274"/>
      <c r="FM9" s="274"/>
      <c r="FN9" s="274"/>
      <c r="FO9" s="274"/>
      <c r="FP9" s="274"/>
      <c r="FQ9" s="274"/>
      <c r="FR9" s="274"/>
      <c r="FS9" s="274"/>
      <c r="FT9" s="274"/>
      <c r="FU9" s="274"/>
      <c r="FV9" s="274"/>
      <c r="FW9" s="274"/>
      <c r="FX9" s="274"/>
      <c r="FY9" s="274"/>
      <c r="FZ9" s="274"/>
      <c r="GA9" s="274"/>
      <c r="GB9" s="274"/>
      <c r="GC9" s="274"/>
      <c r="GD9" s="274"/>
      <c r="GE9" s="274"/>
      <c r="GF9" s="274"/>
      <c r="GG9" s="274"/>
      <c r="GH9" s="274"/>
      <c r="GI9" s="274"/>
      <c r="GJ9" s="274"/>
      <c r="GK9" s="274"/>
      <c r="GL9" s="274"/>
      <c r="GM9" s="274"/>
      <c r="GN9" s="274"/>
      <c r="GO9" s="274"/>
      <c r="GP9" s="274"/>
      <c r="GQ9" s="274"/>
      <c r="GR9" s="274"/>
      <c r="GS9" s="274"/>
      <c r="GT9" s="274"/>
      <c r="GU9" s="274"/>
      <c r="GV9" s="274"/>
      <c r="GW9" s="274"/>
      <c r="GX9" s="274"/>
      <c r="GY9" s="274"/>
      <c r="GZ9" s="274"/>
      <c r="HA9" s="274"/>
      <c r="HB9" s="274"/>
      <c r="HC9" s="274"/>
      <c r="HD9" s="274"/>
      <c r="HE9" s="274"/>
      <c r="HF9" s="274"/>
      <c r="HG9" s="274"/>
      <c r="HH9" s="274"/>
      <c r="HI9" s="274"/>
      <c r="HJ9" s="274"/>
      <c r="HK9" s="274"/>
      <c r="HL9" s="274"/>
      <c r="HM9" s="274"/>
      <c r="HN9" s="274"/>
      <c r="HO9" s="274"/>
      <c r="HP9" s="274"/>
      <c r="HQ9" s="274"/>
      <c r="HR9" s="274"/>
      <c r="HS9" s="274"/>
      <c r="HT9" s="274"/>
      <c r="HU9" s="274"/>
      <c r="HV9" s="274"/>
      <c r="HW9" s="274"/>
      <c r="HX9" s="274"/>
      <c r="HY9" s="274"/>
      <c r="HZ9" s="274"/>
      <c r="IA9" s="274"/>
      <c r="IB9" s="274"/>
      <c r="IC9" s="274"/>
      <c r="ID9" s="274"/>
      <c r="IE9" s="274"/>
      <c r="IF9" s="274"/>
      <c r="IG9" s="274"/>
      <c r="IH9" s="274"/>
      <c r="II9" s="274"/>
      <c r="IJ9" s="274"/>
      <c r="IK9" s="274"/>
      <c r="IL9" s="274"/>
      <c r="IM9" s="274"/>
      <c r="IN9" s="274"/>
      <c r="IO9" s="274"/>
      <c r="IP9" s="274"/>
      <c r="IQ9" s="274"/>
      <c r="IR9" s="274"/>
      <c r="IS9" s="274"/>
      <c r="IT9" s="274"/>
      <c r="IU9" s="274"/>
      <c r="IV9" s="274"/>
      <c r="IW9" s="274"/>
      <c r="IX9" s="274"/>
      <c r="IY9" s="274"/>
      <c r="IZ9" s="274"/>
      <c r="JA9" s="274"/>
      <c r="JB9" s="274"/>
      <c r="JC9" s="274"/>
      <c r="JD9" s="274"/>
      <c r="JE9" s="274"/>
      <c r="JF9" s="274"/>
      <c r="JG9" s="274"/>
      <c r="JH9" s="274"/>
      <c r="JI9" s="274"/>
      <c r="JJ9" s="274"/>
      <c r="JK9" s="274"/>
      <c r="JL9" s="274"/>
    </row>
    <row r="10" spans="1:272" s="374" customFormat="1">
      <c r="A10" s="375"/>
      <c r="B10" s="370"/>
      <c r="C10" s="370"/>
      <c r="D10" s="370"/>
      <c r="E10" s="370"/>
      <c r="F10" s="370"/>
      <c r="G10" s="370"/>
      <c r="H10" s="370"/>
      <c r="I10" s="370"/>
      <c r="J10" s="370"/>
      <c r="K10" s="370"/>
      <c r="L10" s="370"/>
      <c r="M10" s="370"/>
      <c r="N10" s="370"/>
      <c r="O10" s="370"/>
      <c r="P10" s="329"/>
      <c r="Q10" s="370"/>
      <c r="R10" s="370"/>
      <c r="S10" s="370"/>
      <c r="T10" s="370"/>
      <c r="U10" s="370"/>
      <c r="V10" s="370"/>
      <c r="W10" s="370"/>
      <c r="X10" s="370"/>
      <c r="Y10" s="370"/>
      <c r="Z10" s="370"/>
      <c r="AA10" s="370"/>
      <c r="AB10" s="370"/>
      <c r="AC10" s="370"/>
      <c r="AD10" s="329"/>
      <c r="AE10" s="370"/>
      <c r="AF10" s="370"/>
      <c r="AG10" s="370"/>
      <c r="AH10" s="370"/>
      <c r="AI10" s="370"/>
      <c r="AJ10" s="370"/>
      <c r="AK10" s="370"/>
      <c r="AL10" s="370"/>
      <c r="AM10" s="370"/>
      <c r="AN10" s="370"/>
      <c r="AO10" s="370"/>
      <c r="AP10" s="370"/>
      <c r="AQ10" s="370"/>
      <c r="AR10" s="331"/>
      <c r="AS10" s="331"/>
      <c r="AT10" s="332"/>
      <c r="AU10" s="332"/>
      <c r="AV10" s="332"/>
      <c r="AW10" s="332"/>
      <c r="AX10" s="332"/>
      <c r="AY10" s="332"/>
      <c r="AZ10" s="332"/>
      <c r="BA10" s="332"/>
      <c r="BB10" s="332"/>
      <c r="BC10" s="332"/>
      <c r="BD10" s="332"/>
      <c r="BE10" s="332"/>
      <c r="BF10" s="332"/>
      <c r="BG10" s="332"/>
      <c r="BH10" s="332"/>
      <c r="BI10" s="332"/>
      <c r="BJ10" s="332"/>
      <c r="BK10" s="332"/>
      <c r="BL10" s="332"/>
      <c r="BM10" s="332"/>
      <c r="BN10" s="332"/>
      <c r="BO10" s="332"/>
      <c r="BP10" s="332"/>
      <c r="BQ10" s="332"/>
      <c r="BR10" s="332"/>
      <c r="BS10" s="332"/>
      <c r="BT10" s="332"/>
      <c r="BU10" s="332"/>
      <c r="BV10" s="332"/>
      <c r="BW10" s="332"/>
      <c r="BX10" s="332"/>
      <c r="BY10" s="332"/>
      <c r="BZ10" s="332"/>
      <c r="CA10" s="332"/>
      <c r="CB10" s="332"/>
      <c r="CC10" s="332"/>
      <c r="CD10" s="332"/>
      <c r="CE10" s="332"/>
      <c r="CF10" s="332"/>
      <c r="CG10" s="332"/>
      <c r="CH10" s="332"/>
      <c r="CI10" s="332"/>
      <c r="CJ10" s="332"/>
      <c r="CK10" s="332"/>
      <c r="CL10" s="332"/>
      <c r="CM10" s="332"/>
      <c r="CN10" s="332"/>
      <c r="CO10" s="332"/>
      <c r="CP10" s="332"/>
      <c r="CQ10" s="332"/>
      <c r="CR10" s="332"/>
      <c r="CS10" s="332"/>
      <c r="CT10" s="332"/>
      <c r="CU10" s="332"/>
      <c r="CV10" s="332"/>
      <c r="CW10" s="332"/>
      <c r="CX10" s="332"/>
      <c r="CY10" s="332"/>
      <c r="CZ10" s="332"/>
      <c r="DA10" s="332"/>
      <c r="DB10" s="332"/>
      <c r="DC10" s="332"/>
      <c r="DD10" s="332"/>
      <c r="DE10" s="332"/>
      <c r="DF10" s="332"/>
      <c r="DG10" s="332"/>
      <c r="DH10" s="332"/>
      <c r="DI10" s="332"/>
      <c r="DJ10" s="332"/>
      <c r="DK10" s="332"/>
      <c r="DL10" s="332"/>
      <c r="DM10" s="332"/>
      <c r="DN10" s="332"/>
      <c r="DO10" s="332"/>
      <c r="DP10" s="332"/>
      <c r="DQ10" s="332"/>
      <c r="DR10" s="332"/>
      <c r="DS10" s="332"/>
      <c r="DT10" s="332"/>
      <c r="DU10" s="332"/>
      <c r="DV10" s="332"/>
      <c r="DW10" s="332"/>
      <c r="DX10" s="332"/>
      <c r="DY10" s="332"/>
      <c r="DZ10" s="332"/>
      <c r="EA10" s="332"/>
      <c r="EB10" s="332"/>
      <c r="EC10" s="332"/>
      <c r="ED10" s="332"/>
      <c r="EE10" s="332"/>
      <c r="EF10" s="332"/>
      <c r="EG10" s="332"/>
      <c r="EH10" s="332"/>
      <c r="EI10" s="332"/>
      <c r="EJ10" s="332"/>
      <c r="EK10" s="332"/>
      <c r="EL10" s="332"/>
      <c r="EM10" s="332"/>
      <c r="EN10" s="332"/>
      <c r="EO10" s="332"/>
      <c r="EP10" s="332"/>
      <c r="EQ10" s="332"/>
      <c r="ER10" s="332"/>
      <c r="ES10" s="332"/>
      <c r="ET10" s="332"/>
      <c r="EU10" s="332"/>
      <c r="EV10" s="332"/>
      <c r="EW10" s="332"/>
      <c r="EX10" s="332"/>
      <c r="EY10" s="332"/>
      <c r="EZ10" s="332"/>
      <c r="FA10" s="332"/>
      <c r="FB10" s="332"/>
      <c r="FC10" s="332"/>
      <c r="FD10" s="332"/>
      <c r="FE10" s="332"/>
      <c r="FF10" s="332"/>
      <c r="FG10" s="332"/>
      <c r="FH10" s="332"/>
      <c r="FI10" s="332"/>
      <c r="FJ10" s="332"/>
      <c r="FK10" s="332"/>
      <c r="FL10" s="332"/>
      <c r="FM10" s="332"/>
      <c r="FN10" s="332"/>
      <c r="FO10" s="332"/>
      <c r="FP10" s="332"/>
      <c r="FQ10" s="332"/>
      <c r="FR10" s="332"/>
      <c r="FS10" s="332"/>
      <c r="FT10" s="332"/>
      <c r="FU10" s="332"/>
      <c r="FV10" s="332"/>
      <c r="FW10" s="332"/>
      <c r="FX10" s="332"/>
      <c r="FY10" s="332"/>
      <c r="FZ10" s="332"/>
      <c r="GA10" s="332"/>
      <c r="GB10" s="332"/>
      <c r="GC10" s="332"/>
      <c r="GD10" s="332"/>
      <c r="GE10" s="332"/>
      <c r="GF10" s="332"/>
      <c r="GG10" s="332"/>
      <c r="GH10" s="332"/>
      <c r="GI10" s="332"/>
      <c r="GJ10" s="332"/>
      <c r="GK10" s="332"/>
      <c r="GL10" s="332"/>
      <c r="GM10" s="332"/>
      <c r="GN10" s="332"/>
      <c r="GO10" s="332"/>
      <c r="GP10" s="332"/>
      <c r="GQ10" s="332"/>
      <c r="GR10" s="332"/>
      <c r="GS10" s="332"/>
      <c r="GT10" s="332"/>
      <c r="GU10" s="332"/>
      <c r="GV10" s="332"/>
      <c r="GW10" s="332"/>
      <c r="GX10" s="332"/>
      <c r="GY10" s="332"/>
      <c r="GZ10" s="332"/>
      <c r="HA10" s="332"/>
      <c r="HB10" s="332"/>
      <c r="HC10" s="332"/>
      <c r="HD10" s="332"/>
      <c r="HE10" s="332"/>
      <c r="HF10" s="332"/>
      <c r="HG10" s="332"/>
      <c r="HH10" s="332"/>
      <c r="HI10" s="332"/>
      <c r="HJ10" s="332"/>
      <c r="HK10" s="332"/>
      <c r="HL10" s="332"/>
      <c r="HM10" s="332"/>
      <c r="HN10" s="332"/>
      <c r="HO10" s="332"/>
      <c r="HP10" s="332"/>
      <c r="HQ10" s="332"/>
      <c r="HR10" s="332"/>
      <c r="HS10" s="332"/>
      <c r="HT10" s="332"/>
      <c r="HU10" s="332"/>
      <c r="HV10" s="332"/>
      <c r="HW10" s="332"/>
      <c r="HX10" s="332"/>
      <c r="HY10" s="332"/>
      <c r="HZ10" s="332"/>
      <c r="IA10" s="332"/>
      <c r="IB10" s="332"/>
      <c r="IC10" s="332"/>
      <c r="ID10" s="332"/>
      <c r="IE10" s="332"/>
      <c r="IF10" s="332"/>
      <c r="IG10" s="332"/>
      <c r="IH10" s="332"/>
      <c r="II10" s="332"/>
      <c r="IJ10" s="332"/>
      <c r="IK10" s="332"/>
      <c r="IL10" s="332"/>
      <c r="IM10" s="332"/>
      <c r="IN10" s="332"/>
      <c r="IO10" s="332"/>
      <c r="IP10" s="332"/>
      <c r="IQ10" s="332"/>
      <c r="IR10" s="332"/>
      <c r="IS10" s="332"/>
      <c r="IT10" s="332"/>
      <c r="IU10" s="332"/>
      <c r="IV10" s="332"/>
      <c r="IW10" s="332"/>
      <c r="IX10" s="332"/>
      <c r="IY10" s="332"/>
      <c r="IZ10" s="332"/>
      <c r="JA10" s="332"/>
      <c r="JB10" s="332"/>
      <c r="JC10" s="332"/>
      <c r="JD10" s="332"/>
      <c r="JE10" s="332"/>
      <c r="JF10" s="332"/>
      <c r="JG10" s="332"/>
      <c r="JH10" s="332"/>
      <c r="JI10" s="332"/>
      <c r="JJ10" s="332"/>
      <c r="JK10" s="332"/>
      <c r="JL10" s="332"/>
    </row>
    <row r="11" spans="1:272" s="275" customFormat="1">
      <c r="A11" s="362" t="s">
        <v>151</v>
      </c>
      <c r="B11" s="356" t="s">
        <v>170</v>
      </c>
      <c r="C11" s="376" t="str">
        <f>C3</f>
        <v>Month 1</v>
      </c>
      <c r="D11" s="376" t="str">
        <f t="shared" ref="D11:O11" si="9">D3</f>
        <v>Month 2</v>
      </c>
      <c r="E11" s="376" t="str">
        <f t="shared" si="9"/>
        <v>Month 3</v>
      </c>
      <c r="F11" s="376" t="str">
        <f t="shared" si="9"/>
        <v>Month 4</v>
      </c>
      <c r="G11" s="376" t="str">
        <f t="shared" si="9"/>
        <v>Month 5</v>
      </c>
      <c r="H11" s="376" t="str">
        <f t="shared" si="9"/>
        <v>Month 6</v>
      </c>
      <c r="I11" s="376" t="str">
        <f t="shared" si="9"/>
        <v>Month 7</v>
      </c>
      <c r="J11" s="376" t="str">
        <f t="shared" si="9"/>
        <v>Month 8</v>
      </c>
      <c r="K11" s="376" t="str">
        <f t="shared" si="9"/>
        <v>Month 9</v>
      </c>
      <c r="L11" s="376" t="str">
        <f t="shared" si="9"/>
        <v>Month 10</v>
      </c>
      <c r="M11" s="376" t="str">
        <f t="shared" si="9"/>
        <v>Month 11</v>
      </c>
      <c r="N11" s="376" t="str">
        <f t="shared" si="9"/>
        <v>Month 12</v>
      </c>
      <c r="O11" s="376" t="str">
        <f t="shared" si="9"/>
        <v>Year 1</v>
      </c>
      <c r="P11" s="329"/>
      <c r="Q11" s="363"/>
      <c r="R11" s="363"/>
      <c r="S11" s="363"/>
      <c r="T11" s="363"/>
      <c r="U11" s="363"/>
      <c r="V11" s="363"/>
      <c r="W11" s="363"/>
      <c r="X11" s="363"/>
      <c r="Y11" s="363"/>
      <c r="Z11" s="363"/>
      <c r="AA11" s="363"/>
      <c r="AB11" s="363"/>
      <c r="AC11" s="363"/>
      <c r="AD11" s="329"/>
      <c r="AE11" s="363"/>
      <c r="AF11" s="363"/>
      <c r="AG11" s="363"/>
      <c r="AH11" s="363"/>
      <c r="AI11" s="363"/>
      <c r="AJ11" s="363"/>
      <c r="AK11" s="363"/>
      <c r="AL11" s="363"/>
      <c r="AM11" s="363"/>
      <c r="AN11" s="363"/>
      <c r="AO11" s="363"/>
      <c r="AP11" s="363"/>
      <c r="AQ11" s="363"/>
      <c r="AR11" s="331"/>
      <c r="AS11" s="331"/>
      <c r="AT11" s="332"/>
      <c r="AU11" s="332"/>
      <c r="AV11" s="332"/>
      <c r="AW11" s="332"/>
      <c r="AX11" s="332"/>
      <c r="AY11" s="332"/>
      <c r="AZ11" s="332"/>
      <c r="BA11" s="332"/>
      <c r="BB11" s="332"/>
      <c r="BC11" s="332"/>
      <c r="BD11" s="332"/>
      <c r="BE11" s="332"/>
      <c r="BF11" s="332"/>
      <c r="BG11" s="332"/>
      <c r="BH11" s="332"/>
      <c r="BI11" s="332"/>
      <c r="BJ11" s="332"/>
      <c r="BK11" s="332"/>
      <c r="BL11" s="332"/>
      <c r="BM11" s="332"/>
      <c r="BN11" s="332"/>
      <c r="BO11" s="332"/>
      <c r="BP11" s="332"/>
      <c r="BQ11" s="332"/>
      <c r="BR11" s="332"/>
      <c r="BS11" s="332"/>
      <c r="BT11" s="332"/>
      <c r="BU11" s="332"/>
      <c r="BV11" s="332"/>
      <c r="BW11" s="332"/>
      <c r="BX11" s="332"/>
      <c r="BY11" s="332"/>
      <c r="BZ11" s="332"/>
      <c r="CA11" s="332"/>
      <c r="CB11" s="332"/>
      <c r="CC11" s="332"/>
      <c r="CD11" s="332"/>
      <c r="CE11" s="332"/>
      <c r="CF11" s="332"/>
      <c r="CG11" s="332"/>
      <c r="CH11" s="274"/>
      <c r="CI11" s="274"/>
      <c r="CJ11" s="274"/>
      <c r="CK11" s="274"/>
      <c r="CL11" s="274"/>
      <c r="CM11" s="274"/>
      <c r="CN11" s="274"/>
      <c r="CO11" s="274"/>
      <c r="CP11" s="274"/>
      <c r="CQ11" s="274"/>
      <c r="CR11" s="274"/>
      <c r="CS11" s="274"/>
      <c r="CT11" s="274"/>
      <c r="CU11" s="274"/>
      <c r="CV11" s="274"/>
      <c r="CW11" s="274"/>
      <c r="CX11" s="274"/>
      <c r="CY11" s="274"/>
      <c r="CZ11" s="274"/>
      <c r="DA11" s="274"/>
      <c r="DB11" s="274"/>
      <c r="DC11" s="274"/>
      <c r="DD11" s="274"/>
      <c r="DE11" s="274"/>
      <c r="DF11" s="274"/>
      <c r="DG11" s="274"/>
      <c r="DH11" s="274"/>
      <c r="DI11" s="274"/>
      <c r="DJ11" s="274"/>
      <c r="DK11" s="274"/>
      <c r="DL11" s="274"/>
      <c r="DM11" s="274"/>
      <c r="DN11" s="274"/>
      <c r="DO11" s="274"/>
      <c r="DP11" s="274"/>
      <c r="DQ11" s="274"/>
      <c r="DR11" s="274"/>
      <c r="DS11" s="274"/>
      <c r="DT11" s="274"/>
      <c r="DU11" s="274"/>
      <c r="DV11" s="274"/>
      <c r="DW11" s="274"/>
      <c r="DX11" s="274"/>
      <c r="DY11" s="274"/>
      <c r="DZ11" s="274"/>
      <c r="EA11" s="274"/>
      <c r="EB11" s="274"/>
      <c r="EC11" s="274"/>
      <c r="ED11" s="274"/>
      <c r="EE11" s="274"/>
      <c r="EF11" s="274"/>
      <c r="EG11" s="274"/>
      <c r="EH11" s="274"/>
      <c r="EI11" s="274"/>
      <c r="EJ11" s="274"/>
      <c r="EK11" s="274"/>
      <c r="EL11" s="274"/>
      <c r="EM11" s="274"/>
      <c r="EN11" s="274"/>
      <c r="EO11" s="274"/>
      <c r="EP11" s="274"/>
      <c r="EQ11" s="274"/>
      <c r="ER11" s="274"/>
      <c r="ES11" s="274"/>
      <c r="ET11" s="274"/>
      <c r="EU11" s="274"/>
      <c r="EV11" s="274"/>
      <c r="EW11" s="274"/>
      <c r="EX11" s="274"/>
      <c r="EY11" s="274"/>
      <c r="EZ11" s="274"/>
      <c r="FA11" s="274"/>
      <c r="FB11" s="274"/>
      <c r="FC11" s="274"/>
      <c r="FD11" s="274"/>
      <c r="FE11" s="274"/>
      <c r="FF11" s="274"/>
      <c r="FG11" s="274"/>
      <c r="FH11" s="274"/>
      <c r="FI11" s="274"/>
      <c r="FJ11" s="274"/>
      <c r="FK11" s="274"/>
      <c r="FL11" s="274"/>
      <c r="FM11" s="274"/>
      <c r="FN11" s="274"/>
      <c r="FO11" s="274"/>
      <c r="FP11" s="274"/>
      <c r="FQ11" s="274"/>
      <c r="FR11" s="274"/>
      <c r="FS11" s="274"/>
      <c r="FT11" s="274"/>
      <c r="FU11" s="274"/>
      <c r="FV11" s="274"/>
      <c r="FW11" s="274"/>
      <c r="FX11" s="274"/>
      <c r="FY11" s="274"/>
      <c r="FZ11" s="274"/>
      <c r="GA11" s="274"/>
      <c r="GB11" s="274"/>
      <c r="GC11" s="274"/>
      <c r="GD11" s="274"/>
      <c r="GE11" s="274"/>
      <c r="GF11" s="274"/>
      <c r="GG11" s="274"/>
      <c r="GH11" s="274"/>
      <c r="GI11" s="274"/>
      <c r="GJ11" s="274"/>
      <c r="GK11" s="274"/>
      <c r="GL11" s="274"/>
      <c r="GM11" s="274"/>
      <c r="GN11" s="274"/>
      <c r="GO11" s="274"/>
      <c r="GP11" s="274"/>
      <c r="GQ11" s="274"/>
      <c r="GR11" s="274"/>
      <c r="GS11" s="274"/>
      <c r="GT11" s="274"/>
      <c r="GU11" s="274"/>
      <c r="GV11" s="274"/>
      <c r="GW11" s="274"/>
      <c r="GX11" s="274"/>
      <c r="GY11" s="274"/>
      <c r="GZ11" s="274"/>
      <c r="HA11" s="274"/>
      <c r="HB11" s="274"/>
      <c r="HC11" s="274"/>
      <c r="HD11" s="274"/>
      <c r="HE11" s="274"/>
      <c r="HF11" s="274"/>
      <c r="HG11" s="274"/>
      <c r="HH11" s="274"/>
      <c r="HI11" s="274"/>
      <c r="HJ11" s="274"/>
      <c r="HK11" s="274"/>
      <c r="HL11" s="274"/>
      <c r="HM11" s="274"/>
      <c r="HN11" s="274"/>
      <c r="HO11" s="274"/>
      <c r="HP11" s="274"/>
      <c r="HQ11" s="274"/>
      <c r="HR11" s="274"/>
      <c r="HS11" s="274"/>
      <c r="HT11" s="274"/>
      <c r="HU11" s="274"/>
      <c r="HV11" s="274"/>
      <c r="HW11" s="274"/>
      <c r="HX11" s="274"/>
      <c r="HY11" s="274"/>
      <c r="HZ11" s="274"/>
      <c r="IA11" s="274"/>
      <c r="IB11" s="274"/>
      <c r="IC11" s="274"/>
      <c r="ID11" s="274"/>
      <c r="IE11" s="274"/>
      <c r="IF11" s="274"/>
      <c r="IG11" s="274"/>
      <c r="IH11" s="274"/>
      <c r="II11" s="274"/>
      <c r="IJ11" s="274"/>
      <c r="IK11" s="274"/>
      <c r="IL11" s="274"/>
      <c r="IM11" s="274"/>
      <c r="IN11" s="274"/>
      <c r="IO11" s="274"/>
      <c r="IP11" s="274"/>
      <c r="IQ11" s="274"/>
      <c r="IR11" s="274"/>
      <c r="IS11" s="274"/>
      <c r="IT11" s="274"/>
      <c r="IU11" s="274"/>
      <c r="IV11" s="274"/>
      <c r="IW11" s="274"/>
      <c r="IX11" s="274"/>
      <c r="IY11" s="274"/>
      <c r="IZ11" s="274"/>
      <c r="JA11" s="274"/>
      <c r="JB11" s="274"/>
      <c r="JC11" s="274"/>
      <c r="JD11" s="274"/>
      <c r="JE11" s="274"/>
      <c r="JF11" s="274"/>
      <c r="JG11" s="274"/>
      <c r="JH11" s="274"/>
      <c r="JI11" s="274"/>
      <c r="JJ11" s="274"/>
      <c r="JK11" s="274"/>
      <c r="JL11" s="274"/>
    </row>
    <row r="12" spans="1:272" s="267" customFormat="1">
      <c r="A12" s="276" t="str">
        <f>'Sales Forecast'!A4</f>
        <v xml:space="preserve">Qualified Nurses </v>
      </c>
      <c r="B12" s="277">
        <v>25</v>
      </c>
      <c r="C12" s="277">
        <f>'Sales Forecast'!C4*B12</f>
        <v>2100</v>
      </c>
      <c r="D12" s="277">
        <f>'Sales Forecast'!D4*Cashflow!B12</f>
        <v>2940</v>
      </c>
      <c r="E12" s="277">
        <f>'Sales Forecast'!E4*Cashflow!B12</f>
        <v>3779.9999999999995</v>
      </c>
      <c r="F12" s="277">
        <f>'Sales Forecast'!F4*Cashflow!B12</f>
        <v>4620</v>
      </c>
      <c r="G12" s="277">
        <f>'Sales Forecast'!G4*B12</f>
        <v>5459.9999999999991</v>
      </c>
      <c r="H12" s="277">
        <f>'Sales Forecast'!H4*B12</f>
        <v>6299.9999999999991</v>
      </c>
      <c r="I12" s="277">
        <f>'Sales Forecast'!I4*Cashflow!B12</f>
        <v>7139.9999999999991</v>
      </c>
      <c r="J12" s="277">
        <f>'Sales Forecast'!J4*Cashflow!B12</f>
        <v>7980</v>
      </c>
      <c r="K12" s="277">
        <f>'Sales Forecast'!K4*Cashflow!B12</f>
        <v>8819.9999999999982</v>
      </c>
      <c r="L12" s="277">
        <f>'Sales Forecast'!L4*Cashflow!B12</f>
        <v>9660</v>
      </c>
      <c r="M12" s="277">
        <f>'Sales Forecast'!M4*Cashflow!B12</f>
        <v>10500</v>
      </c>
      <c r="N12" s="277">
        <f>'Sales Forecast'!N4*Cashflow!B12</f>
        <v>11340</v>
      </c>
      <c r="O12" s="277">
        <f t="shared" ref="O12:O20" si="10">SUM(C12:N12)</f>
        <v>80640</v>
      </c>
      <c r="P12" s="329"/>
      <c r="Q12" s="277">
        <f>'Sales Forecast'!R4*Cashflow!B12</f>
        <v>12180</v>
      </c>
      <c r="R12" s="277">
        <f>'Sales Forecast'!S4*Cashflow!B12</f>
        <v>13019.999999999998</v>
      </c>
      <c r="S12" s="277">
        <f>'Sales Forecast'!T4*Cashflow!B12</f>
        <v>13860</v>
      </c>
      <c r="T12" s="277">
        <f>'Sales Forecast'!U4*Cashflow!B12</f>
        <v>14700</v>
      </c>
      <c r="U12" s="277">
        <f>'Sales Forecast'!V4*Cashflow!B12</f>
        <v>15539.999999999998</v>
      </c>
      <c r="V12" s="277">
        <f>'Sales Forecast'!W4*Cashflow!B12</f>
        <v>16379.999999999998</v>
      </c>
      <c r="W12" s="277">
        <f>'Sales Forecast'!X4*Cashflow!B12</f>
        <v>17220</v>
      </c>
      <c r="X12" s="277">
        <f>'Sales Forecast'!Y4*Cashflow!B12</f>
        <v>18060</v>
      </c>
      <c r="Y12" s="277">
        <f>'Sales Forecast'!Z4*Cashflow!B12</f>
        <v>18900</v>
      </c>
      <c r="Z12" s="277">
        <f>'Sales Forecast'!AA4*Cashflow!B12</f>
        <v>19739.999999999996</v>
      </c>
      <c r="AA12" s="277">
        <f>'Sales Forecast'!AB4*Cashflow!B12</f>
        <v>20580</v>
      </c>
      <c r="AB12" s="277">
        <f>'Sales Forecast'!AC4*Cashflow!B12</f>
        <v>21420</v>
      </c>
      <c r="AC12" s="277">
        <f t="shared" ref="AC12:AC23" si="11">SUM(Q12:AB12)</f>
        <v>201600</v>
      </c>
      <c r="AD12" s="329"/>
      <c r="AE12" s="277">
        <f>'Sales Forecast'!AG4*B12</f>
        <v>22260</v>
      </c>
      <c r="AF12" s="277">
        <f>'Sales Forecast'!AH4*B12</f>
        <v>23099.999999999996</v>
      </c>
      <c r="AG12" s="277">
        <f>'Sales Forecast'!AI4*B12</f>
        <v>23939.999999999996</v>
      </c>
      <c r="AH12" s="277">
        <f>'Sales Forecast'!AJ4*B12</f>
        <v>24780</v>
      </c>
      <c r="AI12" s="277">
        <f>'Sales Forecast'!AK4*B12</f>
        <v>25620</v>
      </c>
      <c r="AJ12" s="277">
        <f>'Sales Forecast'!AL4*B12</f>
        <v>26459.999999999996</v>
      </c>
      <c r="AK12" s="277">
        <f>'Sales Forecast'!AM4*B12</f>
        <v>27300</v>
      </c>
      <c r="AL12" s="277">
        <f>'Sales Forecast'!AN4*B12</f>
        <v>28139.999999999996</v>
      </c>
      <c r="AM12" s="277">
        <f>'Sales Forecast'!AO4*B12</f>
        <v>28979.999999999996</v>
      </c>
      <c r="AN12" s="277">
        <f>'Sales Forecast'!AP4*B12</f>
        <v>29820</v>
      </c>
      <c r="AO12" s="277">
        <f>'Sales Forecast'!AQ4*B12</f>
        <v>30659.999999999996</v>
      </c>
      <c r="AP12" s="277">
        <f>'Sales Forecast'!AR4*B12</f>
        <v>31500</v>
      </c>
      <c r="AQ12" s="277">
        <f t="shared" ref="AQ12:AQ34" si="12">SUM(AE12:AP12)</f>
        <v>322560</v>
      </c>
      <c r="AR12" s="331"/>
      <c r="AS12" s="331"/>
      <c r="AT12" s="332"/>
      <c r="AU12" s="332"/>
      <c r="AV12" s="332"/>
      <c r="AW12" s="332"/>
      <c r="AX12" s="332"/>
      <c r="AY12" s="332"/>
      <c r="AZ12" s="332"/>
      <c r="BA12" s="332"/>
      <c r="BB12" s="332"/>
      <c r="BC12" s="332"/>
      <c r="BD12" s="332"/>
      <c r="BE12" s="332"/>
      <c r="BF12" s="332"/>
      <c r="BG12" s="332"/>
      <c r="BH12" s="332"/>
      <c r="BI12" s="332"/>
      <c r="BJ12" s="332"/>
      <c r="BK12" s="332"/>
      <c r="BL12" s="332"/>
      <c r="BM12" s="332"/>
      <c r="BN12" s="332"/>
      <c r="BO12" s="332"/>
      <c r="BP12" s="332"/>
      <c r="BQ12" s="332"/>
      <c r="BR12" s="332"/>
      <c r="BS12" s="332"/>
      <c r="BT12" s="332"/>
      <c r="BU12" s="332"/>
      <c r="BV12" s="332"/>
      <c r="BW12" s="332"/>
      <c r="BX12" s="332"/>
      <c r="BY12" s="332"/>
      <c r="BZ12" s="332"/>
      <c r="CA12" s="332"/>
      <c r="CB12" s="332"/>
      <c r="CC12" s="332"/>
      <c r="CD12" s="332"/>
      <c r="CE12" s="332"/>
      <c r="CF12" s="332"/>
      <c r="CG12" s="332"/>
      <c r="CH12" s="266"/>
      <c r="CI12" s="266"/>
      <c r="CJ12" s="266"/>
      <c r="CK12" s="266"/>
      <c r="CL12" s="266"/>
      <c r="CM12" s="266"/>
      <c r="CN12" s="266"/>
      <c r="CO12" s="266"/>
      <c r="CP12" s="266"/>
      <c r="CQ12" s="266"/>
      <c r="CR12" s="266"/>
      <c r="CS12" s="266"/>
      <c r="CT12" s="266"/>
      <c r="CU12" s="266"/>
      <c r="CV12" s="266"/>
      <c r="CW12" s="266"/>
      <c r="CX12" s="266"/>
      <c r="CY12" s="266"/>
      <c r="CZ12" s="266"/>
      <c r="DA12" s="266"/>
      <c r="DB12" s="266"/>
      <c r="DC12" s="266"/>
      <c r="DD12" s="266"/>
      <c r="DE12" s="266"/>
      <c r="DF12" s="266"/>
      <c r="DG12" s="266"/>
      <c r="DH12" s="266"/>
      <c r="DI12" s="266"/>
      <c r="DJ12" s="266"/>
      <c r="DK12" s="266"/>
      <c r="DL12" s="266"/>
      <c r="DM12" s="266"/>
      <c r="DN12" s="266"/>
      <c r="DO12" s="266"/>
      <c r="DP12" s="266"/>
      <c r="DQ12" s="266"/>
      <c r="DR12" s="266"/>
      <c r="DS12" s="266"/>
      <c r="DT12" s="266"/>
      <c r="DU12" s="266"/>
      <c r="DV12" s="266"/>
      <c r="DW12" s="266"/>
      <c r="DX12" s="266"/>
      <c r="DY12" s="266"/>
      <c r="DZ12" s="266"/>
      <c r="EA12" s="266"/>
      <c r="EB12" s="266"/>
      <c r="EC12" s="266"/>
      <c r="ED12" s="266"/>
      <c r="EE12" s="266"/>
      <c r="EF12" s="266"/>
      <c r="EG12" s="266"/>
      <c r="EH12" s="266"/>
      <c r="EI12" s="266"/>
      <c r="EJ12" s="266"/>
      <c r="EK12" s="266"/>
      <c r="EL12" s="266"/>
      <c r="EM12" s="266"/>
      <c r="EN12" s="266"/>
      <c r="EO12" s="266"/>
      <c r="EP12" s="266"/>
      <c r="EQ12" s="266"/>
      <c r="ER12" s="266"/>
      <c r="ES12" s="266"/>
      <c r="ET12" s="266"/>
      <c r="EU12" s="266"/>
      <c r="EV12" s="266"/>
      <c r="EW12" s="266"/>
      <c r="EX12" s="266"/>
      <c r="EY12" s="266"/>
      <c r="EZ12" s="266"/>
      <c r="FA12" s="266"/>
      <c r="FB12" s="266"/>
      <c r="FC12" s="266"/>
      <c r="FD12" s="266"/>
      <c r="FE12" s="266"/>
      <c r="FF12" s="266"/>
      <c r="FG12" s="266"/>
      <c r="FH12" s="266"/>
      <c r="FI12" s="266"/>
      <c r="FJ12" s="266"/>
      <c r="FK12" s="266"/>
      <c r="FL12" s="266"/>
      <c r="FM12" s="266"/>
      <c r="FN12" s="266"/>
      <c r="FO12" s="266"/>
      <c r="FP12" s="266"/>
      <c r="FQ12" s="266"/>
      <c r="FR12" s="266"/>
      <c r="FS12" s="266"/>
      <c r="FT12" s="266"/>
      <c r="FU12" s="266"/>
      <c r="FV12" s="266"/>
      <c r="FW12" s="266"/>
      <c r="FX12" s="266"/>
      <c r="FY12" s="266"/>
      <c r="FZ12" s="266"/>
      <c r="GA12" s="266"/>
      <c r="GB12" s="266"/>
      <c r="GC12" s="266"/>
      <c r="GD12" s="266"/>
      <c r="GE12" s="266"/>
      <c r="GF12" s="266"/>
      <c r="GG12" s="266"/>
      <c r="GH12" s="266"/>
      <c r="GI12" s="266"/>
      <c r="GJ12" s="266"/>
      <c r="GK12" s="266"/>
      <c r="GL12" s="266"/>
      <c r="GM12" s="266"/>
      <c r="GN12" s="266"/>
      <c r="GO12" s="266"/>
      <c r="GP12" s="266"/>
      <c r="GQ12" s="266"/>
      <c r="GR12" s="266"/>
      <c r="GS12" s="266"/>
      <c r="GT12" s="266"/>
      <c r="GU12" s="266"/>
      <c r="GV12" s="266"/>
      <c r="GW12" s="266"/>
      <c r="GX12" s="266"/>
      <c r="GY12" s="266"/>
      <c r="GZ12" s="266"/>
      <c r="HA12" s="266"/>
      <c r="HB12" s="266"/>
      <c r="HC12" s="266"/>
      <c r="HD12" s="266"/>
      <c r="HE12" s="266"/>
      <c r="HF12" s="266"/>
      <c r="HG12" s="266"/>
      <c r="HH12" s="266"/>
      <c r="HI12" s="266"/>
      <c r="HJ12" s="266"/>
      <c r="HK12" s="266"/>
      <c r="HL12" s="266"/>
      <c r="HM12" s="266"/>
      <c r="HN12" s="266"/>
      <c r="HO12" s="266"/>
      <c r="HP12" s="266"/>
      <c r="HQ12" s="266"/>
      <c r="HR12" s="266"/>
      <c r="HS12" s="266"/>
      <c r="HT12" s="266"/>
      <c r="HU12" s="266"/>
      <c r="HV12" s="266"/>
      <c r="HW12" s="266"/>
      <c r="HX12" s="266"/>
      <c r="HY12" s="266"/>
      <c r="HZ12" s="266"/>
      <c r="IA12" s="266"/>
      <c r="IB12" s="266"/>
      <c r="IC12" s="266"/>
      <c r="ID12" s="266"/>
      <c r="IE12" s="266"/>
      <c r="IF12" s="266"/>
      <c r="IG12" s="266"/>
      <c r="IH12" s="266"/>
      <c r="II12" s="266"/>
      <c r="IJ12" s="266"/>
      <c r="IK12" s="266"/>
      <c r="IL12" s="266"/>
      <c r="IM12" s="266"/>
      <c r="IN12" s="266"/>
      <c r="IO12" s="266"/>
      <c r="IP12" s="266"/>
      <c r="IQ12" s="266"/>
      <c r="IR12" s="266"/>
      <c r="IS12" s="266"/>
      <c r="IT12" s="266"/>
      <c r="IU12" s="266"/>
      <c r="IV12" s="266"/>
      <c r="IW12" s="266"/>
      <c r="IX12" s="266"/>
      <c r="IY12" s="266"/>
      <c r="IZ12" s="266"/>
      <c r="JA12" s="266"/>
      <c r="JB12" s="266"/>
      <c r="JC12" s="266"/>
      <c r="JD12" s="266"/>
      <c r="JE12" s="266"/>
      <c r="JF12" s="266"/>
      <c r="JG12" s="266"/>
      <c r="JH12" s="266"/>
      <c r="JI12" s="266"/>
      <c r="JJ12" s="266"/>
      <c r="JK12" s="266"/>
      <c r="JL12" s="266"/>
    </row>
    <row r="13" spans="1:272" s="267" customFormat="1">
      <c r="A13" s="276" t="str">
        <f>'Sales Forecast'!A5</f>
        <v xml:space="preserve">Health Care Assistants </v>
      </c>
      <c r="B13" s="277">
        <v>10</v>
      </c>
      <c r="C13" s="277">
        <f>'Sales Forecast'!C5*B13</f>
        <v>2100</v>
      </c>
      <c r="D13" s="277">
        <f>'Sales Forecast'!D5*Cashflow!B13</f>
        <v>2940</v>
      </c>
      <c r="E13" s="277">
        <f>'Sales Forecast'!E5*Cashflow!B13</f>
        <v>3780</v>
      </c>
      <c r="F13" s="277">
        <f>'Sales Forecast'!F5*Cashflow!B13</f>
        <v>4619.9999999999991</v>
      </c>
      <c r="G13" s="277">
        <f>'Sales Forecast'!G5*B13</f>
        <v>5460</v>
      </c>
      <c r="H13" s="277">
        <f>'Sales Forecast'!H5*B13</f>
        <v>6300</v>
      </c>
      <c r="I13" s="277">
        <f>'Sales Forecast'!I5*Cashflow!B13</f>
        <v>7140</v>
      </c>
      <c r="J13" s="277">
        <f>'Sales Forecast'!J5*Cashflow!B13</f>
        <v>7980</v>
      </c>
      <c r="K13" s="277">
        <f>'Sales Forecast'!K5*Cashflow!B13</f>
        <v>8820</v>
      </c>
      <c r="L13" s="277">
        <f>'Sales Forecast'!L5*Cashflow!B13</f>
        <v>9659.9999999999982</v>
      </c>
      <c r="M13" s="277">
        <f>'Sales Forecast'!M5*Cashflow!B13</f>
        <v>10500</v>
      </c>
      <c r="N13" s="277">
        <f>'Sales Forecast'!N5*Cashflow!B13</f>
        <v>11340</v>
      </c>
      <c r="O13" s="277">
        <f t="shared" si="10"/>
        <v>80640</v>
      </c>
      <c r="P13" s="329"/>
      <c r="Q13" s="277">
        <f>'Sales Forecast'!R5*Cashflow!B13</f>
        <v>12180</v>
      </c>
      <c r="R13" s="277">
        <f>'Sales Forecast'!S5*Cashflow!B13</f>
        <v>13020</v>
      </c>
      <c r="S13" s="277">
        <f>'Sales Forecast'!T5*Cashflow!B13</f>
        <v>13860</v>
      </c>
      <c r="T13" s="277">
        <f>'Sales Forecast'!U5*Cashflow!B13</f>
        <v>14700</v>
      </c>
      <c r="U13" s="277">
        <f>'Sales Forecast'!V5*Cashflow!B13</f>
        <v>15540</v>
      </c>
      <c r="V13" s="277">
        <f>'Sales Forecast'!W5*Cashflow!B13</f>
        <v>16380</v>
      </c>
      <c r="W13" s="277">
        <f>'Sales Forecast'!X5*Cashflow!B13</f>
        <v>17220</v>
      </c>
      <c r="X13" s="277">
        <f>'Sales Forecast'!Y5*Cashflow!B13</f>
        <v>18059.999999999996</v>
      </c>
      <c r="Y13" s="277">
        <f>'Sales Forecast'!Z5*Cashflow!B13</f>
        <v>18899.999999999996</v>
      </c>
      <c r="Z13" s="277">
        <f>'Sales Forecast'!AA5*Cashflow!B13</f>
        <v>19739.999999999996</v>
      </c>
      <c r="AA13" s="277">
        <f>'Sales Forecast'!AB5*Cashflow!B13</f>
        <v>20580</v>
      </c>
      <c r="AB13" s="277">
        <f>'Sales Forecast'!AC5*Cashflow!B13</f>
        <v>21420</v>
      </c>
      <c r="AC13" s="277">
        <f t="shared" si="11"/>
        <v>201600</v>
      </c>
      <c r="AD13" s="329"/>
      <c r="AE13" s="277">
        <f>'Sales Forecast'!AG5*B13</f>
        <v>22260</v>
      </c>
      <c r="AF13" s="277">
        <f>'Sales Forecast'!AH5*B13</f>
        <v>23100</v>
      </c>
      <c r="AG13" s="277">
        <f>'Sales Forecast'!AI5*B13</f>
        <v>23940</v>
      </c>
      <c r="AH13" s="277">
        <f>'Sales Forecast'!AJ5*B13</f>
        <v>24780</v>
      </c>
      <c r="AI13" s="277">
        <f>'Sales Forecast'!AK5*B13</f>
        <v>25620</v>
      </c>
      <c r="AJ13" s="277">
        <f>'Sales Forecast'!AL5*B13</f>
        <v>26460</v>
      </c>
      <c r="AK13" s="277">
        <f>'Sales Forecast'!AM5*B13</f>
        <v>27300</v>
      </c>
      <c r="AL13" s="277">
        <f>'Sales Forecast'!AN5*B13</f>
        <v>28140</v>
      </c>
      <c r="AM13" s="277">
        <f>'Sales Forecast'!AO5*B13</f>
        <v>28980</v>
      </c>
      <c r="AN13" s="277">
        <f>'Sales Forecast'!AP5*B13</f>
        <v>29820</v>
      </c>
      <c r="AO13" s="277">
        <f>'Sales Forecast'!AQ5*B13</f>
        <v>30660</v>
      </c>
      <c r="AP13" s="277">
        <f>'Sales Forecast'!AR5*B13</f>
        <v>31500</v>
      </c>
      <c r="AQ13" s="277">
        <f t="shared" si="12"/>
        <v>322560</v>
      </c>
      <c r="AR13" s="331"/>
      <c r="AS13" s="331"/>
      <c r="AT13" s="332"/>
      <c r="AU13" s="332"/>
      <c r="AV13" s="332"/>
      <c r="AW13" s="332"/>
      <c r="AX13" s="332"/>
      <c r="AY13" s="332"/>
      <c r="AZ13" s="332"/>
      <c r="BA13" s="332"/>
      <c r="BB13" s="332"/>
      <c r="BC13" s="332"/>
      <c r="BD13" s="332"/>
      <c r="BE13" s="332"/>
      <c r="BF13" s="332"/>
      <c r="BG13" s="332"/>
      <c r="BH13" s="332"/>
      <c r="BI13" s="332"/>
      <c r="BJ13" s="332"/>
      <c r="BK13" s="332"/>
      <c r="BL13" s="332"/>
      <c r="BM13" s="332"/>
      <c r="BN13" s="332"/>
      <c r="BO13" s="332"/>
      <c r="BP13" s="332"/>
      <c r="BQ13" s="332"/>
      <c r="BR13" s="332"/>
      <c r="BS13" s="332"/>
      <c r="BT13" s="332"/>
      <c r="BU13" s="332"/>
      <c r="BV13" s="332"/>
      <c r="BW13" s="332"/>
      <c r="BX13" s="332"/>
      <c r="BY13" s="332"/>
      <c r="BZ13" s="332"/>
      <c r="CA13" s="332"/>
      <c r="CB13" s="332"/>
      <c r="CC13" s="332"/>
      <c r="CD13" s="332"/>
      <c r="CE13" s="332"/>
      <c r="CF13" s="332"/>
      <c r="CG13" s="332"/>
      <c r="CH13" s="266"/>
      <c r="CI13" s="266"/>
      <c r="CJ13" s="266"/>
      <c r="CK13" s="266"/>
      <c r="CL13" s="266"/>
      <c r="CM13" s="266"/>
      <c r="CN13" s="266"/>
      <c r="CO13" s="266"/>
      <c r="CP13" s="266"/>
      <c r="CQ13" s="266"/>
      <c r="CR13" s="266"/>
      <c r="CS13" s="266"/>
      <c r="CT13" s="266"/>
      <c r="CU13" s="266"/>
      <c r="CV13" s="266"/>
      <c r="CW13" s="266"/>
      <c r="CX13" s="266"/>
      <c r="CY13" s="266"/>
      <c r="CZ13" s="266"/>
      <c r="DA13" s="266"/>
      <c r="DB13" s="266"/>
      <c r="DC13" s="266"/>
      <c r="DD13" s="266"/>
      <c r="DE13" s="266"/>
      <c r="DF13" s="266"/>
      <c r="DG13" s="266"/>
      <c r="DH13" s="266"/>
      <c r="DI13" s="266"/>
      <c r="DJ13" s="266"/>
      <c r="DK13" s="266"/>
      <c r="DL13" s="266"/>
      <c r="DM13" s="266"/>
      <c r="DN13" s="266"/>
      <c r="DO13" s="266"/>
      <c r="DP13" s="266"/>
      <c r="DQ13" s="266"/>
      <c r="DR13" s="266"/>
      <c r="DS13" s="266"/>
      <c r="DT13" s="266"/>
      <c r="DU13" s="266"/>
      <c r="DV13" s="266"/>
      <c r="DW13" s="266"/>
      <c r="DX13" s="266"/>
      <c r="DY13" s="266"/>
      <c r="DZ13" s="266"/>
      <c r="EA13" s="266"/>
      <c r="EB13" s="266"/>
      <c r="EC13" s="266"/>
      <c r="ED13" s="266"/>
      <c r="EE13" s="266"/>
      <c r="EF13" s="266"/>
      <c r="EG13" s="266"/>
      <c r="EH13" s="266"/>
      <c r="EI13" s="266"/>
      <c r="EJ13" s="266"/>
      <c r="EK13" s="266"/>
      <c r="EL13" s="266"/>
      <c r="EM13" s="266"/>
      <c r="EN13" s="266"/>
      <c r="EO13" s="266"/>
      <c r="EP13" s="266"/>
      <c r="EQ13" s="266"/>
      <c r="ER13" s="266"/>
      <c r="ES13" s="266"/>
      <c r="ET13" s="266"/>
      <c r="EU13" s="266"/>
      <c r="EV13" s="266"/>
      <c r="EW13" s="266"/>
      <c r="EX13" s="266"/>
      <c r="EY13" s="266"/>
      <c r="EZ13" s="266"/>
      <c r="FA13" s="266"/>
      <c r="FB13" s="266"/>
      <c r="FC13" s="266"/>
      <c r="FD13" s="266"/>
      <c r="FE13" s="266"/>
      <c r="FF13" s="266"/>
      <c r="FG13" s="266"/>
      <c r="FH13" s="266"/>
      <c r="FI13" s="266"/>
      <c r="FJ13" s="266"/>
      <c r="FK13" s="266"/>
      <c r="FL13" s="266"/>
      <c r="FM13" s="266"/>
      <c r="FN13" s="266"/>
      <c r="FO13" s="266"/>
      <c r="FP13" s="266"/>
      <c r="FQ13" s="266"/>
      <c r="FR13" s="266"/>
      <c r="FS13" s="266"/>
      <c r="FT13" s="266"/>
      <c r="FU13" s="266"/>
      <c r="FV13" s="266"/>
      <c r="FW13" s="266"/>
      <c r="FX13" s="266"/>
      <c r="FY13" s="266"/>
      <c r="FZ13" s="266"/>
      <c r="GA13" s="266"/>
      <c r="GB13" s="266"/>
      <c r="GC13" s="266"/>
      <c r="GD13" s="266"/>
      <c r="GE13" s="266"/>
      <c r="GF13" s="266"/>
      <c r="GG13" s="266"/>
      <c r="GH13" s="266"/>
      <c r="GI13" s="266"/>
      <c r="GJ13" s="266"/>
      <c r="GK13" s="266"/>
      <c r="GL13" s="266"/>
      <c r="GM13" s="266"/>
      <c r="GN13" s="266"/>
      <c r="GO13" s="266"/>
      <c r="GP13" s="266"/>
      <c r="GQ13" s="266"/>
      <c r="GR13" s="266"/>
      <c r="GS13" s="266"/>
      <c r="GT13" s="266"/>
      <c r="GU13" s="266"/>
      <c r="GV13" s="266"/>
      <c r="GW13" s="266"/>
      <c r="GX13" s="266"/>
      <c r="GY13" s="266"/>
      <c r="GZ13" s="266"/>
      <c r="HA13" s="266"/>
      <c r="HB13" s="266"/>
      <c r="HC13" s="266"/>
      <c r="HD13" s="266"/>
      <c r="HE13" s="266"/>
      <c r="HF13" s="266"/>
      <c r="HG13" s="266"/>
      <c r="HH13" s="266"/>
      <c r="HI13" s="266"/>
      <c r="HJ13" s="266"/>
      <c r="HK13" s="266"/>
      <c r="HL13" s="266"/>
      <c r="HM13" s="266"/>
      <c r="HN13" s="266"/>
      <c r="HO13" s="266"/>
      <c r="HP13" s="266"/>
      <c r="HQ13" s="266"/>
      <c r="HR13" s="266"/>
      <c r="HS13" s="266"/>
      <c r="HT13" s="266"/>
      <c r="HU13" s="266"/>
      <c r="HV13" s="266"/>
      <c r="HW13" s="266"/>
      <c r="HX13" s="266"/>
      <c r="HY13" s="266"/>
      <c r="HZ13" s="266"/>
      <c r="IA13" s="266"/>
      <c r="IB13" s="266"/>
      <c r="IC13" s="266"/>
      <c r="ID13" s="266"/>
      <c r="IE13" s="266"/>
      <c r="IF13" s="266"/>
      <c r="IG13" s="266"/>
      <c r="IH13" s="266"/>
      <c r="II13" s="266"/>
      <c r="IJ13" s="266"/>
      <c r="IK13" s="266"/>
      <c r="IL13" s="266"/>
      <c r="IM13" s="266"/>
      <c r="IN13" s="266"/>
      <c r="IO13" s="266"/>
      <c r="IP13" s="266"/>
      <c r="IQ13" s="266"/>
      <c r="IR13" s="266"/>
      <c r="IS13" s="266"/>
      <c r="IT13" s="266"/>
      <c r="IU13" s="266"/>
      <c r="IV13" s="266"/>
      <c r="IW13" s="266"/>
      <c r="IX13" s="266"/>
      <c r="IY13" s="266"/>
      <c r="IZ13" s="266"/>
      <c r="JA13" s="266"/>
      <c r="JB13" s="266"/>
      <c r="JC13" s="266"/>
      <c r="JD13" s="266"/>
      <c r="JE13" s="266"/>
      <c r="JF13" s="266"/>
      <c r="JG13" s="266"/>
      <c r="JH13" s="266"/>
      <c r="JI13" s="266"/>
      <c r="JJ13" s="266"/>
      <c r="JK13" s="266"/>
      <c r="JL13" s="266"/>
    </row>
    <row r="14" spans="1:272" s="267" customFormat="1">
      <c r="A14" s="276" t="str">
        <f>'Sales Forecast'!A6</f>
        <v xml:space="preserve">Support Workers </v>
      </c>
      <c r="B14" s="277">
        <v>11</v>
      </c>
      <c r="C14" s="277">
        <f>'Sales Forecast'!C6*B14</f>
        <v>1385.9999999999998</v>
      </c>
      <c r="D14" s="277">
        <f>'Sales Forecast'!D6*Cashflow!B14</f>
        <v>1940.3999999999996</v>
      </c>
      <c r="E14" s="277">
        <f>'Sales Forecast'!E6*Cashflow!B14</f>
        <v>2494.7999999999997</v>
      </c>
      <c r="F14" s="277">
        <f>'Sales Forecast'!F6*Cashflow!B14</f>
        <v>3049.2</v>
      </c>
      <c r="G14" s="277">
        <f>'Sales Forecast'!G6*B14</f>
        <v>3603.5999999999995</v>
      </c>
      <c r="H14" s="277">
        <f>'Sales Forecast'!H6*B14</f>
        <v>4158</v>
      </c>
      <c r="I14" s="277">
        <f>'Sales Forecast'!I6*Cashflow!B14</f>
        <v>4712.3999999999996</v>
      </c>
      <c r="J14" s="277">
        <f>'Sales Forecast'!J6*Cashflow!B14</f>
        <v>5266.7999999999993</v>
      </c>
      <c r="K14" s="277">
        <f>'Sales Forecast'!K6*Cashflow!B14</f>
        <v>5821.1999999999989</v>
      </c>
      <c r="L14" s="277">
        <f>'Sales Forecast'!L6*Cashflow!B14</f>
        <v>6375.5999999999985</v>
      </c>
      <c r="M14" s="277">
        <f>'Sales Forecast'!M6*Cashflow!B14</f>
        <v>6930</v>
      </c>
      <c r="N14" s="277">
        <f>'Sales Forecast'!N6*Cashflow!B14</f>
        <v>7484.4</v>
      </c>
      <c r="O14" s="277">
        <f t="shared" si="10"/>
        <v>53222.399999999994</v>
      </c>
      <c r="P14" s="329"/>
      <c r="Q14" s="277">
        <f>'Sales Forecast'!R6*Cashflow!B14</f>
        <v>8038.7999999999993</v>
      </c>
      <c r="R14" s="277">
        <f>'Sales Forecast'!S6*Cashflow!B14</f>
        <v>8593.1999999999989</v>
      </c>
      <c r="S14" s="277">
        <f>'Sales Forecast'!T6*Cashflow!B14</f>
        <v>9147.5999999999985</v>
      </c>
      <c r="T14" s="277">
        <f>'Sales Forecast'!U6*Cashflow!B14</f>
        <v>9702</v>
      </c>
      <c r="U14" s="277">
        <f>'Sales Forecast'!V6*Cashflow!B14</f>
        <v>10256.4</v>
      </c>
      <c r="V14" s="277">
        <f>'Sales Forecast'!W6*Cashflow!B14</f>
        <v>10810.8</v>
      </c>
      <c r="W14" s="277">
        <f>'Sales Forecast'!X6*Cashflow!B14</f>
        <v>11365.2</v>
      </c>
      <c r="X14" s="277">
        <f>'Sales Forecast'!Y6*Cashflow!B14</f>
        <v>11919.599999999999</v>
      </c>
      <c r="Y14" s="277">
        <f>'Sales Forecast'!Z6*Cashflow!B14</f>
        <v>12474</v>
      </c>
      <c r="Z14" s="277">
        <f>'Sales Forecast'!AA6*Cashflow!B14</f>
        <v>13028.399999999998</v>
      </c>
      <c r="AA14" s="277">
        <f>'Sales Forecast'!AB6*Cashflow!B14</f>
        <v>13582.8</v>
      </c>
      <c r="AB14" s="277">
        <f>'Sales Forecast'!AC6*Cashflow!B14</f>
        <v>14137.199999999997</v>
      </c>
      <c r="AC14" s="277">
        <f t="shared" si="11"/>
        <v>133056</v>
      </c>
      <c r="AD14" s="329"/>
      <c r="AE14" s="277">
        <f>'Sales Forecast'!AG6*B14</f>
        <v>14691.599999999999</v>
      </c>
      <c r="AF14" s="277">
        <f>'Sales Forecast'!AH6*B14</f>
        <v>15246</v>
      </c>
      <c r="AG14" s="277">
        <f>'Sales Forecast'!AI6*B14</f>
        <v>15800.399999999998</v>
      </c>
      <c r="AH14" s="277">
        <f>'Sales Forecast'!AJ6*B14</f>
        <v>16354.8</v>
      </c>
      <c r="AI14" s="277">
        <f>'Sales Forecast'!AK6*B14</f>
        <v>16909.199999999997</v>
      </c>
      <c r="AJ14" s="277">
        <f>'Sales Forecast'!AL6*B14</f>
        <v>17463.599999999999</v>
      </c>
      <c r="AK14" s="277">
        <f>'Sales Forecast'!AM6*B14</f>
        <v>18018</v>
      </c>
      <c r="AL14" s="277">
        <f>'Sales Forecast'!AN6*B14</f>
        <v>18572.399999999998</v>
      </c>
      <c r="AM14" s="277">
        <f>'Sales Forecast'!AO6*B14</f>
        <v>19126.8</v>
      </c>
      <c r="AN14" s="277">
        <f>'Sales Forecast'!AP6*B14</f>
        <v>19681.199999999997</v>
      </c>
      <c r="AO14" s="277">
        <f>'Sales Forecast'!AQ6*B14</f>
        <v>20235.599999999999</v>
      </c>
      <c r="AP14" s="277">
        <f>'Sales Forecast'!AR6*B14</f>
        <v>20789.999999999996</v>
      </c>
      <c r="AQ14" s="277">
        <f t="shared" si="12"/>
        <v>212889.60000000001</v>
      </c>
      <c r="AR14" s="331"/>
      <c r="AS14" s="331"/>
      <c r="AT14" s="332"/>
      <c r="AU14" s="332"/>
      <c r="AV14" s="332"/>
      <c r="AW14" s="332"/>
      <c r="AX14" s="332"/>
      <c r="AY14" s="332"/>
      <c r="AZ14" s="332"/>
      <c r="BA14" s="332"/>
      <c r="BB14" s="332"/>
      <c r="BC14" s="332"/>
      <c r="BD14" s="332"/>
      <c r="BE14" s="332"/>
      <c r="BF14" s="332"/>
      <c r="BG14" s="332"/>
      <c r="BH14" s="332"/>
      <c r="BI14" s="332"/>
      <c r="BJ14" s="332"/>
      <c r="BK14" s="332"/>
      <c r="BL14" s="332"/>
      <c r="BM14" s="332"/>
      <c r="BN14" s="332"/>
      <c r="BO14" s="332"/>
      <c r="BP14" s="332"/>
      <c r="BQ14" s="332"/>
      <c r="BR14" s="332"/>
      <c r="BS14" s="332"/>
      <c r="BT14" s="332"/>
      <c r="BU14" s="332"/>
      <c r="BV14" s="332"/>
      <c r="BW14" s="332"/>
      <c r="BX14" s="332"/>
      <c r="BY14" s="332"/>
      <c r="BZ14" s="332"/>
      <c r="CA14" s="332"/>
      <c r="CB14" s="332"/>
      <c r="CC14" s="332"/>
      <c r="CD14" s="332"/>
      <c r="CE14" s="332"/>
      <c r="CF14" s="332"/>
      <c r="CG14" s="332"/>
      <c r="CH14" s="266"/>
      <c r="CI14" s="266"/>
      <c r="CJ14" s="266"/>
      <c r="CK14" s="266"/>
      <c r="CL14" s="266"/>
      <c r="CM14" s="266"/>
      <c r="CN14" s="266"/>
      <c r="CO14" s="266"/>
      <c r="CP14" s="266"/>
      <c r="CQ14" s="266"/>
      <c r="CR14" s="266"/>
      <c r="CS14" s="266"/>
      <c r="CT14" s="266"/>
      <c r="CU14" s="266"/>
      <c r="CV14" s="266"/>
      <c r="CW14" s="266"/>
      <c r="CX14" s="266"/>
      <c r="CY14" s="266"/>
      <c r="CZ14" s="266"/>
      <c r="DA14" s="266"/>
      <c r="DB14" s="266"/>
      <c r="DC14" s="266"/>
      <c r="DD14" s="266"/>
      <c r="DE14" s="266"/>
      <c r="DF14" s="266"/>
      <c r="DG14" s="266"/>
      <c r="DH14" s="266"/>
      <c r="DI14" s="266"/>
      <c r="DJ14" s="266"/>
      <c r="DK14" s="266"/>
      <c r="DL14" s="266"/>
      <c r="DM14" s="266"/>
      <c r="DN14" s="266"/>
      <c r="DO14" s="266"/>
      <c r="DP14" s="266"/>
      <c r="DQ14" s="266"/>
      <c r="DR14" s="266"/>
      <c r="DS14" s="266"/>
      <c r="DT14" s="266"/>
      <c r="DU14" s="266"/>
      <c r="DV14" s="266"/>
      <c r="DW14" s="266"/>
      <c r="DX14" s="266"/>
      <c r="DY14" s="266"/>
      <c r="DZ14" s="266"/>
      <c r="EA14" s="266"/>
      <c r="EB14" s="266"/>
      <c r="EC14" s="266"/>
      <c r="ED14" s="266"/>
      <c r="EE14" s="266"/>
      <c r="EF14" s="266"/>
      <c r="EG14" s="266"/>
      <c r="EH14" s="266"/>
      <c r="EI14" s="266"/>
      <c r="EJ14" s="266"/>
      <c r="EK14" s="266"/>
      <c r="EL14" s="266"/>
      <c r="EM14" s="266"/>
      <c r="EN14" s="266"/>
      <c r="EO14" s="266"/>
      <c r="EP14" s="266"/>
      <c r="EQ14" s="266"/>
      <c r="ER14" s="266"/>
      <c r="ES14" s="266"/>
      <c r="ET14" s="266"/>
      <c r="EU14" s="266"/>
      <c r="EV14" s="266"/>
      <c r="EW14" s="266"/>
      <c r="EX14" s="266"/>
      <c r="EY14" s="266"/>
      <c r="EZ14" s="266"/>
      <c r="FA14" s="266"/>
      <c r="FB14" s="266"/>
      <c r="FC14" s="266"/>
      <c r="FD14" s="266"/>
      <c r="FE14" s="266"/>
      <c r="FF14" s="266"/>
      <c r="FG14" s="266"/>
      <c r="FH14" s="266"/>
      <c r="FI14" s="266"/>
      <c r="FJ14" s="266"/>
      <c r="FK14" s="266"/>
      <c r="FL14" s="266"/>
      <c r="FM14" s="266"/>
      <c r="FN14" s="266"/>
      <c r="FO14" s="266"/>
      <c r="FP14" s="266"/>
      <c r="FQ14" s="266"/>
      <c r="FR14" s="266"/>
      <c r="FS14" s="266"/>
      <c r="FT14" s="266"/>
      <c r="FU14" s="266"/>
      <c r="FV14" s="266"/>
      <c r="FW14" s="266"/>
      <c r="FX14" s="266"/>
      <c r="FY14" s="266"/>
      <c r="FZ14" s="266"/>
      <c r="GA14" s="266"/>
      <c r="GB14" s="266"/>
      <c r="GC14" s="266"/>
      <c r="GD14" s="266"/>
      <c r="GE14" s="266"/>
      <c r="GF14" s="266"/>
      <c r="GG14" s="266"/>
      <c r="GH14" s="266"/>
      <c r="GI14" s="266"/>
      <c r="GJ14" s="266"/>
      <c r="GK14" s="266"/>
      <c r="GL14" s="266"/>
      <c r="GM14" s="266"/>
      <c r="GN14" s="266"/>
      <c r="GO14" s="266"/>
      <c r="GP14" s="266"/>
      <c r="GQ14" s="266"/>
      <c r="GR14" s="266"/>
      <c r="GS14" s="266"/>
      <c r="GT14" s="266"/>
      <c r="GU14" s="266"/>
      <c r="GV14" s="266"/>
      <c r="GW14" s="266"/>
      <c r="GX14" s="266"/>
      <c r="GY14" s="266"/>
      <c r="GZ14" s="266"/>
      <c r="HA14" s="266"/>
      <c r="HB14" s="266"/>
      <c r="HC14" s="266"/>
      <c r="HD14" s="266"/>
      <c r="HE14" s="266"/>
      <c r="HF14" s="266"/>
      <c r="HG14" s="266"/>
      <c r="HH14" s="266"/>
      <c r="HI14" s="266"/>
      <c r="HJ14" s="266"/>
      <c r="HK14" s="266"/>
      <c r="HL14" s="266"/>
      <c r="HM14" s="266"/>
      <c r="HN14" s="266"/>
      <c r="HO14" s="266"/>
      <c r="HP14" s="266"/>
      <c r="HQ14" s="266"/>
      <c r="HR14" s="266"/>
      <c r="HS14" s="266"/>
      <c r="HT14" s="266"/>
      <c r="HU14" s="266"/>
      <c r="HV14" s="266"/>
      <c r="HW14" s="266"/>
      <c r="HX14" s="266"/>
      <c r="HY14" s="266"/>
      <c r="HZ14" s="266"/>
      <c r="IA14" s="266"/>
      <c r="IB14" s="266"/>
      <c r="IC14" s="266"/>
      <c r="ID14" s="266"/>
      <c r="IE14" s="266"/>
      <c r="IF14" s="266"/>
      <c r="IG14" s="266"/>
      <c r="IH14" s="266"/>
      <c r="II14" s="266"/>
      <c r="IJ14" s="266"/>
      <c r="IK14" s="266"/>
      <c r="IL14" s="266"/>
      <c r="IM14" s="266"/>
      <c r="IN14" s="266"/>
      <c r="IO14" s="266"/>
      <c r="IP14" s="266"/>
      <c r="IQ14" s="266"/>
      <c r="IR14" s="266"/>
      <c r="IS14" s="266"/>
      <c r="IT14" s="266"/>
      <c r="IU14" s="266"/>
      <c r="IV14" s="266"/>
      <c r="IW14" s="266"/>
      <c r="IX14" s="266"/>
      <c r="IY14" s="266"/>
      <c r="IZ14" s="266"/>
      <c r="JA14" s="266"/>
      <c r="JB14" s="266"/>
      <c r="JC14" s="266"/>
      <c r="JD14" s="266"/>
      <c r="JE14" s="266"/>
      <c r="JF14" s="266"/>
      <c r="JG14" s="266"/>
      <c r="JH14" s="266"/>
      <c r="JI14" s="266"/>
      <c r="JJ14" s="266"/>
      <c r="JK14" s="266"/>
      <c r="JL14" s="266"/>
    </row>
    <row r="15" spans="1:272" s="267" customFormat="1">
      <c r="A15" s="276" t="str">
        <f>'Sales Forecast'!A7</f>
        <v>Qualified Nurses +25%</v>
      </c>
      <c r="B15" s="277">
        <f>B12*1.25</f>
        <v>31.25</v>
      </c>
      <c r="C15" s="277">
        <f>'Sales Forecast'!C7*B15</f>
        <v>674.99999999999989</v>
      </c>
      <c r="D15" s="277">
        <f>'Sales Forecast'!D7*Cashflow!B15</f>
        <v>945</v>
      </c>
      <c r="E15" s="277">
        <f>'Sales Forecast'!E7*Cashflow!B15</f>
        <v>1214.9999999999998</v>
      </c>
      <c r="F15" s="277">
        <f>'Sales Forecast'!F7*Cashflow!B15</f>
        <v>1484.9999999999998</v>
      </c>
      <c r="G15" s="277">
        <f>'Sales Forecast'!G7*B15</f>
        <v>1755</v>
      </c>
      <c r="H15" s="277">
        <f>'Sales Forecast'!H7*B15</f>
        <v>2025</v>
      </c>
      <c r="I15" s="277">
        <f>'Sales Forecast'!I7*Cashflow!B15</f>
        <v>2295</v>
      </c>
      <c r="J15" s="277">
        <f>'Sales Forecast'!J7*Cashflow!B15</f>
        <v>2565</v>
      </c>
      <c r="K15" s="277">
        <f>'Sales Forecast'!K7*Cashflow!B15</f>
        <v>2835</v>
      </c>
      <c r="L15" s="277">
        <f>'Sales Forecast'!L7*Cashflow!B15</f>
        <v>3105</v>
      </c>
      <c r="M15" s="277">
        <f>'Sales Forecast'!M7*Cashflow!B15</f>
        <v>3375</v>
      </c>
      <c r="N15" s="277">
        <f>'Sales Forecast'!N7*Cashflow!B15</f>
        <v>3645</v>
      </c>
      <c r="O15" s="277">
        <f t="shared" si="10"/>
        <v>25920</v>
      </c>
      <c r="P15" s="329"/>
      <c r="Q15" s="277">
        <f>'Sales Forecast'!R7*Cashflow!B15</f>
        <v>3915</v>
      </c>
      <c r="R15" s="277">
        <f>'Sales Forecast'!S7*Cashflow!B15</f>
        <v>4185</v>
      </c>
      <c r="S15" s="277">
        <f>'Sales Forecast'!T7*Cashflow!B15</f>
        <v>4455</v>
      </c>
      <c r="T15" s="277">
        <f>'Sales Forecast'!U7*Cashflow!B15</f>
        <v>4725</v>
      </c>
      <c r="U15" s="277">
        <f>'Sales Forecast'!V7*Cashflow!B15</f>
        <v>4995</v>
      </c>
      <c r="V15" s="277">
        <f>'Sales Forecast'!W7*Cashflow!B15</f>
        <v>5265</v>
      </c>
      <c r="W15" s="277">
        <f>'Sales Forecast'!X7*Cashflow!B15</f>
        <v>5535</v>
      </c>
      <c r="X15" s="277">
        <f>'Sales Forecast'!Y7*Cashflow!B15</f>
        <v>5805</v>
      </c>
      <c r="Y15" s="277">
        <f>'Sales Forecast'!Z7*Cashflow!B15</f>
        <v>6075</v>
      </c>
      <c r="Z15" s="277">
        <f>'Sales Forecast'!AA7*Cashflow!B15</f>
        <v>6345</v>
      </c>
      <c r="AA15" s="277">
        <f>'Sales Forecast'!AB7*Cashflow!B15</f>
        <v>6614.9999999999991</v>
      </c>
      <c r="AB15" s="277">
        <f>'Sales Forecast'!AC7*Cashflow!B15</f>
        <v>6885</v>
      </c>
      <c r="AC15" s="277">
        <f t="shared" si="11"/>
        <v>64800</v>
      </c>
      <c r="AD15" s="329"/>
      <c r="AE15" s="277">
        <f>'Sales Forecast'!AG7*B15</f>
        <v>7154.9999999999991</v>
      </c>
      <c r="AF15" s="277">
        <f>'Sales Forecast'!AH7*B15</f>
        <v>7425</v>
      </c>
      <c r="AG15" s="277">
        <f>'Sales Forecast'!AI7*B15</f>
        <v>7694.9999999999991</v>
      </c>
      <c r="AH15" s="277">
        <f>'Sales Forecast'!AJ7*B15</f>
        <v>7965</v>
      </c>
      <c r="AI15" s="277">
        <f>'Sales Forecast'!AK7*B15</f>
        <v>8235</v>
      </c>
      <c r="AJ15" s="277">
        <f>'Sales Forecast'!AL7*B15</f>
        <v>8504.9999999999982</v>
      </c>
      <c r="AK15" s="277">
        <f>'Sales Forecast'!AM7*B15</f>
        <v>8775</v>
      </c>
      <c r="AL15" s="277">
        <f>'Sales Forecast'!AN7*B15</f>
        <v>9045</v>
      </c>
      <c r="AM15" s="277">
        <f>'Sales Forecast'!AO7*B15</f>
        <v>9315</v>
      </c>
      <c r="AN15" s="277">
        <f>'Sales Forecast'!AP7*B15</f>
        <v>9584.9999999999982</v>
      </c>
      <c r="AO15" s="277">
        <f>'Sales Forecast'!AQ7*B15</f>
        <v>9855</v>
      </c>
      <c r="AP15" s="277">
        <f>'Sales Forecast'!AR7*B15</f>
        <v>10125</v>
      </c>
      <c r="AQ15" s="277">
        <f t="shared" si="12"/>
        <v>103680</v>
      </c>
      <c r="AR15" s="331"/>
      <c r="AS15" s="331"/>
      <c r="AT15" s="332"/>
      <c r="AU15" s="332"/>
      <c r="AV15" s="332"/>
      <c r="AW15" s="332"/>
      <c r="AX15" s="332"/>
      <c r="AY15" s="332"/>
      <c r="AZ15" s="332"/>
      <c r="BA15" s="332"/>
      <c r="BB15" s="332"/>
      <c r="BC15" s="332"/>
      <c r="BD15" s="332"/>
      <c r="BE15" s="332"/>
      <c r="BF15" s="332"/>
      <c r="BG15" s="332"/>
      <c r="BH15" s="332"/>
      <c r="BI15" s="332"/>
      <c r="BJ15" s="332"/>
      <c r="BK15" s="332"/>
      <c r="BL15" s="332"/>
      <c r="BM15" s="332"/>
      <c r="BN15" s="332"/>
      <c r="BO15" s="332"/>
      <c r="BP15" s="332"/>
      <c r="BQ15" s="332"/>
      <c r="BR15" s="332"/>
      <c r="BS15" s="332"/>
      <c r="BT15" s="332"/>
      <c r="BU15" s="332"/>
      <c r="BV15" s="332"/>
      <c r="BW15" s="332"/>
      <c r="BX15" s="332"/>
      <c r="BY15" s="332"/>
      <c r="BZ15" s="332"/>
      <c r="CA15" s="332"/>
      <c r="CB15" s="332"/>
      <c r="CC15" s="332"/>
      <c r="CD15" s="332"/>
      <c r="CE15" s="332"/>
      <c r="CF15" s="332"/>
      <c r="CG15" s="332"/>
      <c r="CH15" s="266"/>
      <c r="CI15" s="266"/>
      <c r="CJ15" s="266"/>
      <c r="CK15" s="266"/>
      <c r="CL15" s="266"/>
      <c r="CM15" s="266"/>
      <c r="CN15" s="266"/>
      <c r="CO15" s="266"/>
      <c r="CP15" s="266"/>
      <c r="CQ15" s="266"/>
      <c r="CR15" s="266"/>
      <c r="CS15" s="266"/>
      <c r="CT15" s="266"/>
      <c r="CU15" s="266"/>
      <c r="CV15" s="266"/>
      <c r="CW15" s="266"/>
      <c r="CX15" s="266"/>
      <c r="CY15" s="266"/>
      <c r="CZ15" s="266"/>
      <c r="DA15" s="266"/>
      <c r="DB15" s="266"/>
      <c r="DC15" s="266"/>
      <c r="DD15" s="266"/>
      <c r="DE15" s="266"/>
      <c r="DF15" s="266"/>
      <c r="DG15" s="266"/>
      <c r="DH15" s="266"/>
      <c r="DI15" s="266"/>
      <c r="DJ15" s="266"/>
      <c r="DK15" s="266"/>
      <c r="DL15" s="266"/>
      <c r="DM15" s="266"/>
      <c r="DN15" s="266"/>
      <c r="DO15" s="266"/>
      <c r="DP15" s="266"/>
      <c r="DQ15" s="266"/>
      <c r="DR15" s="266"/>
      <c r="DS15" s="266"/>
      <c r="DT15" s="266"/>
      <c r="DU15" s="266"/>
      <c r="DV15" s="266"/>
      <c r="DW15" s="266"/>
      <c r="DX15" s="266"/>
      <c r="DY15" s="266"/>
      <c r="DZ15" s="266"/>
      <c r="EA15" s="266"/>
      <c r="EB15" s="266"/>
      <c r="EC15" s="266"/>
      <c r="ED15" s="266"/>
      <c r="EE15" s="266"/>
      <c r="EF15" s="266"/>
      <c r="EG15" s="266"/>
      <c r="EH15" s="266"/>
      <c r="EI15" s="266"/>
      <c r="EJ15" s="266"/>
      <c r="EK15" s="266"/>
      <c r="EL15" s="266"/>
      <c r="EM15" s="266"/>
      <c r="EN15" s="266"/>
      <c r="EO15" s="266"/>
      <c r="EP15" s="266"/>
      <c r="EQ15" s="266"/>
      <c r="ER15" s="266"/>
      <c r="ES15" s="266"/>
      <c r="ET15" s="266"/>
      <c r="EU15" s="266"/>
      <c r="EV15" s="266"/>
      <c r="EW15" s="266"/>
      <c r="EX15" s="266"/>
      <c r="EY15" s="266"/>
      <c r="EZ15" s="266"/>
      <c r="FA15" s="266"/>
      <c r="FB15" s="266"/>
      <c r="FC15" s="266"/>
      <c r="FD15" s="266"/>
      <c r="FE15" s="266"/>
      <c r="FF15" s="266"/>
      <c r="FG15" s="266"/>
      <c r="FH15" s="266"/>
      <c r="FI15" s="266"/>
      <c r="FJ15" s="266"/>
      <c r="FK15" s="266"/>
      <c r="FL15" s="266"/>
      <c r="FM15" s="266"/>
      <c r="FN15" s="266"/>
      <c r="FO15" s="266"/>
      <c r="FP15" s="266"/>
      <c r="FQ15" s="266"/>
      <c r="FR15" s="266"/>
      <c r="FS15" s="266"/>
      <c r="FT15" s="266"/>
      <c r="FU15" s="266"/>
      <c r="FV15" s="266"/>
      <c r="FW15" s="266"/>
      <c r="FX15" s="266"/>
      <c r="FY15" s="266"/>
      <c r="FZ15" s="266"/>
      <c r="GA15" s="266"/>
      <c r="GB15" s="266"/>
      <c r="GC15" s="266"/>
      <c r="GD15" s="266"/>
      <c r="GE15" s="266"/>
      <c r="GF15" s="266"/>
      <c r="GG15" s="266"/>
      <c r="GH15" s="266"/>
      <c r="GI15" s="266"/>
      <c r="GJ15" s="266"/>
      <c r="GK15" s="266"/>
      <c r="GL15" s="266"/>
      <c r="GM15" s="266"/>
      <c r="GN15" s="266"/>
      <c r="GO15" s="266"/>
      <c r="GP15" s="266"/>
      <c r="GQ15" s="266"/>
      <c r="GR15" s="266"/>
      <c r="GS15" s="266"/>
      <c r="GT15" s="266"/>
      <c r="GU15" s="266"/>
      <c r="GV15" s="266"/>
      <c r="GW15" s="266"/>
      <c r="GX15" s="266"/>
      <c r="GY15" s="266"/>
      <c r="GZ15" s="266"/>
      <c r="HA15" s="266"/>
      <c r="HB15" s="266"/>
      <c r="HC15" s="266"/>
      <c r="HD15" s="266"/>
      <c r="HE15" s="266"/>
      <c r="HF15" s="266"/>
      <c r="HG15" s="266"/>
      <c r="HH15" s="266"/>
      <c r="HI15" s="266"/>
      <c r="HJ15" s="266"/>
      <c r="HK15" s="266"/>
      <c r="HL15" s="266"/>
      <c r="HM15" s="266"/>
      <c r="HN15" s="266"/>
      <c r="HO15" s="266"/>
      <c r="HP15" s="266"/>
      <c r="HQ15" s="266"/>
      <c r="HR15" s="266"/>
      <c r="HS15" s="266"/>
      <c r="HT15" s="266"/>
      <c r="HU15" s="266"/>
      <c r="HV15" s="266"/>
      <c r="HW15" s="266"/>
      <c r="HX15" s="266"/>
      <c r="HY15" s="266"/>
      <c r="HZ15" s="266"/>
      <c r="IA15" s="266"/>
      <c r="IB15" s="266"/>
      <c r="IC15" s="266"/>
      <c r="ID15" s="266"/>
      <c r="IE15" s="266"/>
      <c r="IF15" s="266"/>
      <c r="IG15" s="266"/>
      <c r="IH15" s="266"/>
      <c r="II15" s="266"/>
      <c r="IJ15" s="266"/>
      <c r="IK15" s="266"/>
      <c r="IL15" s="266"/>
      <c r="IM15" s="266"/>
      <c r="IN15" s="266"/>
      <c r="IO15" s="266"/>
      <c r="IP15" s="266"/>
      <c r="IQ15" s="266"/>
      <c r="IR15" s="266"/>
      <c r="IS15" s="266"/>
      <c r="IT15" s="266"/>
      <c r="IU15" s="266"/>
      <c r="IV15" s="266"/>
      <c r="IW15" s="266"/>
      <c r="IX15" s="266"/>
      <c r="IY15" s="266"/>
      <c r="IZ15" s="266"/>
      <c r="JA15" s="266"/>
      <c r="JB15" s="266"/>
      <c r="JC15" s="266"/>
      <c r="JD15" s="266"/>
      <c r="JE15" s="266"/>
      <c r="JF15" s="266"/>
      <c r="JG15" s="266"/>
      <c r="JH15" s="266"/>
      <c r="JI15" s="266"/>
      <c r="JJ15" s="266"/>
      <c r="JK15" s="266"/>
      <c r="JL15" s="266"/>
    </row>
    <row r="16" spans="1:272" s="267" customFormat="1">
      <c r="A16" s="276" t="str">
        <f>'Sales Forecast'!A8</f>
        <v>Health Care Assistants +25%</v>
      </c>
      <c r="B16" s="277">
        <f>B13*1.25</f>
        <v>12.5</v>
      </c>
      <c r="C16" s="277">
        <f>'Sales Forecast'!C8*B16</f>
        <v>675</v>
      </c>
      <c r="D16" s="277">
        <f>'Sales Forecast'!D8*Cashflow!B16</f>
        <v>944.99999999999989</v>
      </c>
      <c r="E16" s="277">
        <f>'Sales Forecast'!E8*Cashflow!B16</f>
        <v>1215</v>
      </c>
      <c r="F16" s="277">
        <f>'Sales Forecast'!F8*Cashflow!B16</f>
        <v>1485</v>
      </c>
      <c r="G16" s="277">
        <f>'Sales Forecast'!G8*B16</f>
        <v>1755</v>
      </c>
      <c r="H16" s="277">
        <f>'Sales Forecast'!H8*B16</f>
        <v>2025</v>
      </c>
      <c r="I16" s="277">
        <f>'Sales Forecast'!I8*Cashflow!B16</f>
        <v>2295</v>
      </c>
      <c r="J16" s="277">
        <f>'Sales Forecast'!J8*Cashflow!B16</f>
        <v>2565</v>
      </c>
      <c r="K16" s="277">
        <f>'Sales Forecast'!K8*Cashflow!B16</f>
        <v>2835</v>
      </c>
      <c r="L16" s="277">
        <f>'Sales Forecast'!L8*Cashflow!B16</f>
        <v>3104.9999999999995</v>
      </c>
      <c r="M16" s="277">
        <f>'Sales Forecast'!M8*Cashflow!B16</f>
        <v>3375</v>
      </c>
      <c r="N16" s="277">
        <f>'Sales Forecast'!N8*Cashflow!B16</f>
        <v>3644.9999999999995</v>
      </c>
      <c r="O16" s="277">
        <f t="shared" si="10"/>
        <v>25920</v>
      </c>
      <c r="P16" s="329"/>
      <c r="Q16" s="277">
        <f>'Sales Forecast'!R8*Cashflow!B16</f>
        <v>3915</v>
      </c>
      <c r="R16" s="277">
        <f>'Sales Forecast'!S8*Cashflow!B16</f>
        <v>4185</v>
      </c>
      <c r="S16" s="277">
        <f>'Sales Forecast'!T8*Cashflow!B16</f>
        <v>4455</v>
      </c>
      <c r="T16" s="277">
        <f>'Sales Forecast'!U8*Cashflow!B16</f>
        <v>4725</v>
      </c>
      <c r="U16" s="277">
        <f>'Sales Forecast'!V8*Cashflow!B16</f>
        <v>4995</v>
      </c>
      <c r="V16" s="277">
        <f>'Sales Forecast'!W8*Cashflow!B16</f>
        <v>5265</v>
      </c>
      <c r="W16" s="277">
        <f>'Sales Forecast'!X8*Cashflow!B16</f>
        <v>5535</v>
      </c>
      <c r="X16" s="277">
        <f>'Sales Forecast'!Y8*Cashflow!B16</f>
        <v>5805</v>
      </c>
      <c r="Y16" s="277">
        <f>'Sales Forecast'!Z8*Cashflow!B16</f>
        <v>6075</v>
      </c>
      <c r="Z16" s="277">
        <f>'Sales Forecast'!AA8*Cashflow!B16</f>
        <v>6345</v>
      </c>
      <c r="AA16" s="277">
        <f>'Sales Forecast'!AB8*Cashflow!B16</f>
        <v>6614.9999999999991</v>
      </c>
      <c r="AB16" s="277">
        <f>'Sales Forecast'!AC8*Cashflow!B16</f>
        <v>6884.9999999999991</v>
      </c>
      <c r="AC16" s="277">
        <f t="shared" si="11"/>
        <v>64800</v>
      </c>
      <c r="AD16" s="329"/>
      <c r="AE16" s="277">
        <f>'Sales Forecast'!AG8*B16</f>
        <v>7155</v>
      </c>
      <c r="AF16" s="277">
        <f>'Sales Forecast'!AH8*B16</f>
        <v>7425</v>
      </c>
      <c r="AG16" s="277">
        <f>'Sales Forecast'!AI8*B16</f>
        <v>7695</v>
      </c>
      <c r="AH16" s="277">
        <f>'Sales Forecast'!AJ8*B16</f>
        <v>7964.9999999999991</v>
      </c>
      <c r="AI16" s="277">
        <f>'Sales Forecast'!AK8*B16</f>
        <v>8235</v>
      </c>
      <c r="AJ16" s="277">
        <f>'Sales Forecast'!AL8*B16</f>
        <v>8505</v>
      </c>
      <c r="AK16" s="277">
        <f>'Sales Forecast'!AM8*B16</f>
        <v>8775</v>
      </c>
      <c r="AL16" s="277">
        <f>'Sales Forecast'!AN8*B16</f>
        <v>9045</v>
      </c>
      <c r="AM16" s="277">
        <f>'Sales Forecast'!AO8*B16</f>
        <v>9315</v>
      </c>
      <c r="AN16" s="277">
        <f>'Sales Forecast'!AP8*B16</f>
        <v>9585</v>
      </c>
      <c r="AO16" s="277">
        <f>'Sales Forecast'!AQ8*B16</f>
        <v>9855</v>
      </c>
      <c r="AP16" s="277">
        <f>'Sales Forecast'!AR8*B16</f>
        <v>10125</v>
      </c>
      <c r="AQ16" s="277">
        <f t="shared" si="12"/>
        <v>103680</v>
      </c>
      <c r="AR16" s="331"/>
      <c r="AS16" s="331"/>
      <c r="AT16" s="332"/>
      <c r="AU16" s="332"/>
      <c r="AV16" s="332"/>
      <c r="AW16" s="332"/>
      <c r="AX16" s="332"/>
      <c r="AY16" s="332"/>
      <c r="AZ16" s="332"/>
      <c r="BA16" s="332"/>
      <c r="BB16" s="332"/>
      <c r="BC16" s="332"/>
      <c r="BD16" s="332"/>
      <c r="BE16" s="332"/>
      <c r="BF16" s="332"/>
      <c r="BG16" s="332"/>
      <c r="BH16" s="332"/>
      <c r="BI16" s="332"/>
      <c r="BJ16" s="332"/>
      <c r="BK16" s="332"/>
      <c r="BL16" s="332"/>
      <c r="BM16" s="332"/>
      <c r="BN16" s="332"/>
      <c r="BO16" s="332"/>
      <c r="BP16" s="332"/>
      <c r="BQ16" s="332"/>
      <c r="BR16" s="332"/>
      <c r="BS16" s="332"/>
      <c r="BT16" s="332"/>
      <c r="BU16" s="332"/>
      <c r="BV16" s="332"/>
      <c r="BW16" s="332"/>
      <c r="BX16" s="332"/>
      <c r="BY16" s="332"/>
      <c r="BZ16" s="332"/>
      <c r="CA16" s="332"/>
      <c r="CB16" s="332"/>
      <c r="CC16" s="332"/>
      <c r="CD16" s="332"/>
      <c r="CE16" s="332"/>
      <c r="CF16" s="332"/>
      <c r="CG16" s="332"/>
      <c r="CH16" s="266"/>
      <c r="CI16" s="266"/>
      <c r="CJ16" s="266"/>
      <c r="CK16" s="266"/>
      <c r="CL16" s="266"/>
      <c r="CM16" s="266"/>
      <c r="CN16" s="266"/>
      <c r="CO16" s="266"/>
      <c r="CP16" s="266"/>
      <c r="CQ16" s="266"/>
      <c r="CR16" s="266"/>
      <c r="CS16" s="266"/>
      <c r="CT16" s="266"/>
      <c r="CU16" s="266"/>
      <c r="CV16" s="266"/>
      <c r="CW16" s="266"/>
      <c r="CX16" s="266"/>
      <c r="CY16" s="266"/>
      <c r="CZ16" s="266"/>
      <c r="DA16" s="266"/>
      <c r="DB16" s="266"/>
      <c r="DC16" s="266"/>
      <c r="DD16" s="266"/>
      <c r="DE16" s="266"/>
      <c r="DF16" s="266"/>
      <c r="DG16" s="266"/>
      <c r="DH16" s="266"/>
      <c r="DI16" s="266"/>
      <c r="DJ16" s="266"/>
      <c r="DK16" s="266"/>
      <c r="DL16" s="266"/>
      <c r="DM16" s="266"/>
      <c r="DN16" s="266"/>
      <c r="DO16" s="266"/>
      <c r="DP16" s="266"/>
      <c r="DQ16" s="266"/>
      <c r="DR16" s="266"/>
      <c r="DS16" s="266"/>
      <c r="DT16" s="266"/>
      <c r="DU16" s="266"/>
      <c r="DV16" s="266"/>
      <c r="DW16" s="266"/>
      <c r="DX16" s="266"/>
      <c r="DY16" s="266"/>
      <c r="DZ16" s="266"/>
      <c r="EA16" s="266"/>
      <c r="EB16" s="266"/>
      <c r="EC16" s="266"/>
      <c r="ED16" s="266"/>
      <c r="EE16" s="266"/>
      <c r="EF16" s="266"/>
      <c r="EG16" s="266"/>
      <c r="EH16" s="266"/>
      <c r="EI16" s="266"/>
      <c r="EJ16" s="266"/>
      <c r="EK16" s="266"/>
      <c r="EL16" s="266"/>
      <c r="EM16" s="266"/>
      <c r="EN16" s="266"/>
      <c r="EO16" s="266"/>
      <c r="EP16" s="266"/>
      <c r="EQ16" s="266"/>
      <c r="ER16" s="266"/>
      <c r="ES16" s="266"/>
      <c r="ET16" s="266"/>
      <c r="EU16" s="266"/>
      <c r="EV16" s="266"/>
      <c r="EW16" s="266"/>
      <c r="EX16" s="266"/>
      <c r="EY16" s="266"/>
      <c r="EZ16" s="266"/>
      <c r="FA16" s="266"/>
      <c r="FB16" s="266"/>
      <c r="FC16" s="266"/>
      <c r="FD16" s="266"/>
      <c r="FE16" s="266"/>
      <c r="FF16" s="266"/>
      <c r="FG16" s="266"/>
      <c r="FH16" s="266"/>
      <c r="FI16" s="266"/>
      <c r="FJ16" s="266"/>
      <c r="FK16" s="266"/>
      <c r="FL16" s="266"/>
      <c r="FM16" s="266"/>
      <c r="FN16" s="266"/>
      <c r="FO16" s="266"/>
      <c r="FP16" s="266"/>
      <c r="FQ16" s="266"/>
      <c r="FR16" s="266"/>
      <c r="FS16" s="266"/>
      <c r="FT16" s="266"/>
      <c r="FU16" s="266"/>
      <c r="FV16" s="266"/>
      <c r="FW16" s="266"/>
      <c r="FX16" s="266"/>
      <c r="FY16" s="266"/>
      <c r="FZ16" s="266"/>
      <c r="GA16" s="266"/>
      <c r="GB16" s="266"/>
      <c r="GC16" s="266"/>
      <c r="GD16" s="266"/>
      <c r="GE16" s="266"/>
      <c r="GF16" s="266"/>
      <c r="GG16" s="266"/>
      <c r="GH16" s="266"/>
      <c r="GI16" s="266"/>
      <c r="GJ16" s="266"/>
      <c r="GK16" s="266"/>
      <c r="GL16" s="266"/>
      <c r="GM16" s="266"/>
      <c r="GN16" s="266"/>
      <c r="GO16" s="266"/>
      <c r="GP16" s="266"/>
      <c r="GQ16" s="266"/>
      <c r="GR16" s="266"/>
      <c r="GS16" s="266"/>
      <c r="GT16" s="266"/>
      <c r="GU16" s="266"/>
      <c r="GV16" s="266"/>
      <c r="GW16" s="266"/>
      <c r="GX16" s="266"/>
      <c r="GY16" s="266"/>
      <c r="GZ16" s="266"/>
      <c r="HA16" s="266"/>
      <c r="HB16" s="266"/>
      <c r="HC16" s="266"/>
      <c r="HD16" s="266"/>
      <c r="HE16" s="266"/>
      <c r="HF16" s="266"/>
      <c r="HG16" s="266"/>
      <c r="HH16" s="266"/>
      <c r="HI16" s="266"/>
      <c r="HJ16" s="266"/>
      <c r="HK16" s="266"/>
      <c r="HL16" s="266"/>
      <c r="HM16" s="266"/>
      <c r="HN16" s="266"/>
      <c r="HO16" s="266"/>
      <c r="HP16" s="266"/>
      <c r="HQ16" s="266"/>
      <c r="HR16" s="266"/>
      <c r="HS16" s="266"/>
      <c r="HT16" s="266"/>
      <c r="HU16" s="266"/>
      <c r="HV16" s="266"/>
      <c r="HW16" s="266"/>
      <c r="HX16" s="266"/>
      <c r="HY16" s="266"/>
      <c r="HZ16" s="266"/>
      <c r="IA16" s="266"/>
      <c r="IB16" s="266"/>
      <c r="IC16" s="266"/>
      <c r="ID16" s="266"/>
      <c r="IE16" s="266"/>
      <c r="IF16" s="266"/>
      <c r="IG16" s="266"/>
      <c r="IH16" s="266"/>
      <c r="II16" s="266"/>
      <c r="IJ16" s="266"/>
      <c r="IK16" s="266"/>
      <c r="IL16" s="266"/>
      <c r="IM16" s="266"/>
      <c r="IN16" s="266"/>
      <c r="IO16" s="266"/>
      <c r="IP16" s="266"/>
      <c r="IQ16" s="266"/>
      <c r="IR16" s="266"/>
      <c r="IS16" s="266"/>
      <c r="IT16" s="266"/>
      <c r="IU16" s="266"/>
      <c r="IV16" s="266"/>
      <c r="IW16" s="266"/>
      <c r="IX16" s="266"/>
      <c r="IY16" s="266"/>
      <c r="IZ16" s="266"/>
      <c r="JA16" s="266"/>
      <c r="JB16" s="266"/>
      <c r="JC16" s="266"/>
      <c r="JD16" s="266"/>
      <c r="JE16" s="266"/>
      <c r="JF16" s="266"/>
      <c r="JG16" s="266"/>
      <c r="JH16" s="266"/>
      <c r="JI16" s="266"/>
      <c r="JJ16" s="266"/>
      <c r="JK16" s="266"/>
      <c r="JL16" s="266"/>
    </row>
    <row r="17" spans="1:272" s="267" customFormat="1">
      <c r="A17" s="276" t="str">
        <f>'Sales Forecast'!A9</f>
        <v>Support Workers +25%</v>
      </c>
      <c r="B17" s="277">
        <f>B14*1.25</f>
        <v>13.75</v>
      </c>
      <c r="C17" s="277">
        <f>'Sales Forecast'!C9*B17</f>
        <v>445.5</v>
      </c>
      <c r="D17" s="277">
        <f>'Sales Forecast'!D9*Cashflow!B17</f>
        <v>623.70000000000005</v>
      </c>
      <c r="E17" s="277">
        <f>'Sales Forecast'!E9*Cashflow!B17</f>
        <v>801.9</v>
      </c>
      <c r="F17" s="277">
        <f>'Sales Forecast'!F9*Cashflow!B17</f>
        <v>980.1</v>
      </c>
      <c r="G17" s="277">
        <f>'Sales Forecast'!G9*B17</f>
        <v>1158.3</v>
      </c>
      <c r="H17" s="277">
        <f>'Sales Forecast'!H9*B17</f>
        <v>1336.5</v>
      </c>
      <c r="I17" s="277">
        <f>'Sales Forecast'!I9*Cashflow!B17</f>
        <v>1514.7</v>
      </c>
      <c r="J17" s="277">
        <f>'Sales Forecast'!J9*Cashflow!B17</f>
        <v>1692.8999999999999</v>
      </c>
      <c r="K17" s="277">
        <f>'Sales Forecast'!K9*Cashflow!B17</f>
        <v>1871.0999999999997</v>
      </c>
      <c r="L17" s="277">
        <f>'Sales Forecast'!L9*Cashflow!B17</f>
        <v>2049.2999999999997</v>
      </c>
      <c r="M17" s="277">
        <f>'Sales Forecast'!M9*Cashflow!B17</f>
        <v>2227.5</v>
      </c>
      <c r="N17" s="277">
        <f>'Sales Forecast'!N9*Cashflow!B17</f>
        <v>2405.6999999999998</v>
      </c>
      <c r="O17" s="277">
        <f t="shared" si="10"/>
        <v>17107.2</v>
      </c>
      <c r="P17" s="329"/>
      <c r="Q17" s="277">
        <f>'Sales Forecast'!R9*Cashflow!B17</f>
        <v>2583.8999999999996</v>
      </c>
      <c r="R17" s="277">
        <f>'Sales Forecast'!S9*Cashflow!B17</f>
        <v>2762.1</v>
      </c>
      <c r="S17" s="277">
        <f>'Sales Forecast'!T9*Cashflow!B17</f>
        <v>2940.3</v>
      </c>
      <c r="T17" s="277">
        <f>'Sales Forecast'!U9*Cashflow!B17</f>
        <v>3118.4999999999995</v>
      </c>
      <c r="U17" s="277">
        <f>'Sales Forecast'!V9*Cashflow!B17</f>
        <v>3296.7</v>
      </c>
      <c r="V17" s="277">
        <f>'Sales Forecast'!W9*Cashflow!B17</f>
        <v>3474.9</v>
      </c>
      <c r="W17" s="277">
        <f>'Sales Forecast'!X9*Cashflow!B17</f>
        <v>3653.1</v>
      </c>
      <c r="X17" s="277">
        <f>'Sales Forecast'!Y9*Cashflow!B17</f>
        <v>3831.2999999999997</v>
      </c>
      <c r="Y17" s="277">
        <f>'Sales Forecast'!Z9*Cashflow!B17</f>
        <v>4009.4999999999995</v>
      </c>
      <c r="Z17" s="277">
        <f>'Sales Forecast'!AA9*Cashflow!B17</f>
        <v>4187.7</v>
      </c>
      <c r="AA17" s="277">
        <f>'Sales Forecast'!AB9*Cashflow!B17</f>
        <v>4365.8999999999996</v>
      </c>
      <c r="AB17" s="277">
        <f>'Sales Forecast'!AC9*Cashflow!B17</f>
        <v>4544.0999999999995</v>
      </c>
      <c r="AC17" s="277">
        <f t="shared" si="11"/>
        <v>42768</v>
      </c>
      <c r="AD17" s="329"/>
      <c r="AE17" s="277">
        <f>'Sales Forecast'!AG9*B17</f>
        <v>4722.3</v>
      </c>
      <c r="AF17" s="277">
        <f>'Sales Forecast'!AH9*B17</f>
        <v>4900.5</v>
      </c>
      <c r="AG17" s="277">
        <f>'Sales Forecast'!AI9*B17</f>
        <v>5078.7</v>
      </c>
      <c r="AH17" s="277">
        <f>'Sales Forecast'!AJ9*B17</f>
        <v>5256.9</v>
      </c>
      <c r="AI17" s="277">
        <f>'Sales Forecast'!AK9*B17</f>
        <v>5435.0999999999995</v>
      </c>
      <c r="AJ17" s="277">
        <f>'Sales Forecast'!AL9*B17</f>
        <v>5613.3</v>
      </c>
      <c r="AK17" s="277">
        <f>'Sales Forecast'!AM9*B17</f>
        <v>5791.5</v>
      </c>
      <c r="AL17" s="277">
        <f>'Sales Forecast'!AN9*B17</f>
        <v>5969.7</v>
      </c>
      <c r="AM17" s="277">
        <f>'Sales Forecast'!AO9*B17</f>
        <v>6147.9</v>
      </c>
      <c r="AN17" s="277">
        <f>'Sales Forecast'!AP9*B17</f>
        <v>6326.0999999999995</v>
      </c>
      <c r="AO17" s="277">
        <f>'Sales Forecast'!AQ9*B17</f>
        <v>6504.2999999999993</v>
      </c>
      <c r="AP17" s="277">
        <f>'Sales Forecast'!AR9*B17</f>
        <v>6682.5</v>
      </c>
      <c r="AQ17" s="277">
        <f t="shared" si="12"/>
        <v>68428.800000000003</v>
      </c>
      <c r="AR17" s="331"/>
      <c r="AS17" s="331"/>
      <c r="AT17" s="332"/>
      <c r="AU17" s="332"/>
      <c r="AV17" s="332"/>
      <c r="AW17" s="332"/>
      <c r="AX17" s="332"/>
      <c r="AY17" s="332"/>
      <c r="AZ17" s="332"/>
      <c r="BA17" s="332"/>
      <c r="BB17" s="332"/>
      <c r="BC17" s="332"/>
      <c r="BD17" s="332"/>
      <c r="BE17" s="332"/>
      <c r="BF17" s="332"/>
      <c r="BG17" s="332"/>
      <c r="BH17" s="332"/>
      <c r="BI17" s="332"/>
      <c r="BJ17" s="332"/>
      <c r="BK17" s="332"/>
      <c r="BL17" s="332"/>
      <c r="BM17" s="332"/>
      <c r="BN17" s="332"/>
      <c r="BO17" s="332"/>
      <c r="BP17" s="332"/>
      <c r="BQ17" s="332"/>
      <c r="BR17" s="332"/>
      <c r="BS17" s="332"/>
      <c r="BT17" s="332"/>
      <c r="BU17" s="332"/>
      <c r="BV17" s="332"/>
      <c r="BW17" s="332"/>
      <c r="BX17" s="332"/>
      <c r="BY17" s="332"/>
      <c r="BZ17" s="332"/>
      <c r="CA17" s="332"/>
      <c r="CB17" s="332"/>
      <c r="CC17" s="332"/>
      <c r="CD17" s="332"/>
      <c r="CE17" s="332"/>
      <c r="CF17" s="332"/>
      <c r="CG17" s="332"/>
      <c r="CH17" s="266"/>
      <c r="CI17" s="266"/>
      <c r="CJ17" s="266"/>
      <c r="CK17" s="266"/>
      <c r="CL17" s="266"/>
      <c r="CM17" s="266"/>
      <c r="CN17" s="266"/>
      <c r="CO17" s="266"/>
      <c r="CP17" s="266"/>
      <c r="CQ17" s="266"/>
      <c r="CR17" s="266"/>
      <c r="CS17" s="266"/>
      <c r="CT17" s="266"/>
      <c r="CU17" s="266"/>
      <c r="CV17" s="266"/>
      <c r="CW17" s="266"/>
      <c r="CX17" s="266"/>
      <c r="CY17" s="266"/>
      <c r="CZ17" s="266"/>
      <c r="DA17" s="266"/>
      <c r="DB17" s="266"/>
      <c r="DC17" s="266"/>
      <c r="DD17" s="266"/>
      <c r="DE17" s="266"/>
      <c r="DF17" s="266"/>
      <c r="DG17" s="266"/>
      <c r="DH17" s="266"/>
      <c r="DI17" s="266"/>
      <c r="DJ17" s="266"/>
      <c r="DK17" s="266"/>
      <c r="DL17" s="266"/>
      <c r="DM17" s="266"/>
      <c r="DN17" s="266"/>
      <c r="DO17" s="266"/>
      <c r="DP17" s="266"/>
      <c r="DQ17" s="266"/>
      <c r="DR17" s="266"/>
      <c r="DS17" s="266"/>
      <c r="DT17" s="266"/>
      <c r="DU17" s="266"/>
      <c r="DV17" s="266"/>
      <c r="DW17" s="266"/>
      <c r="DX17" s="266"/>
      <c r="DY17" s="266"/>
      <c r="DZ17" s="266"/>
      <c r="EA17" s="266"/>
      <c r="EB17" s="266"/>
      <c r="EC17" s="266"/>
      <c r="ED17" s="266"/>
      <c r="EE17" s="266"/>
      <c r="EF17" s="266"/>
      <c r="EG17" s="266"/>
      <c r="EH17" s="266"/>
      <c r="EI17" s="266"/>
      <c r="EJ17" s="266"/>
      <c r="EK17" s="266"/>
      <c r="EL17" s="266"/>
      <c r="EM17" s="266"/>
      <c r="EN17" s="266"/>
      <c r="EO17" s="266"/>
      <c r="EP17" s="266"/>
      <c r="EQ17" s="266"/>
      <c r="ER17" s="266"/>
      <c r="ES17" s="266"/>
      <c r="ET17" s="266"/>
      <c r="EU17" s="266"/>
      <c r="EV17" s="266"/>
      <c r="EW17" s="266"/>
      <c r="EX17" s="266"/>
      <c r="EY17" s="266"/>
      <c r="EZ17" s="266"/>
      <c r="FA17" s="266"/>
      <c r="FB17" s="266"/>
      <c r="FC17" s="266"/>
      <c r="FD17" s="266"/>
      <c r="FE17" s="266"/>
      <c r="FF17" s="266"/>
      <c r="FG17" s="266"/>
      <c r="FH17" s="266"/>
      <c r="FI17" s="266"/>
      <c r="FJ17" s="266"/>
      <c r="FK17" s="266"/>
      <c r="FL17" s="266"/>
      <c r="FM17" s="266"/>
      <c r="FN17" s="266"/>
      <c r="FO17" s="266"/>
      <c r="FP17" s="266"/>
      <c r="FQ17" s="266"/>
      <c r="FR17" s="266"/>
      <c r="FS17" s="266"/>
      <c r="FT17" s="266"/>
      <c r="FU17" s="266"/>
      <c r="FV17" s="266"/>
      <c r="FW17" s="266"/>
      <c r="FX17" s="266"/>
      <c r="FY17" s="266"/>
      <c r="FZ17" s="266"/>
      <c r="GA17" s="266"/>
      <c r="GB17" s="266"/>
      <c r="GC17" s="266"/>
      <c r="GD17" s="266"/>
      <c r="GE17" s="266"/>
      <c r="GF17" s="266"/>
      <c r="GG17" s="266"/>
      <c r="GH17" s="266"/>
      <c r="GI17" s="266"/>
      <c r="GJ17" s="266"/>
      <c r="GK17" s="266"/>
      <c r="GL17" s="266"/>
      <c r="GM17" s="266"/>
      <c r="GN17" s="266"/>
      <c r="GO17" s="266"/>
      <c r="GP17" s="266"/>
      <c r="GQ17" s="266"/>
      <c r="GR17" s="266"/>
      <c r="GS17" s="266"/>
      <c r="GT17" s="266"/>
      <c r="GU17" s="266"/>
      <c r="GV17" s="266"/>
      <c r="GW17" s="266"/>
      <c r="GX17" s="266"/>
      <c r="GY17" s="266"/>
      <c r="GZ17" s="266"/>
      <c r="HA17" s="266"/>
      <c r="HB17" s="266"/>
      <c r="HC17" s="266"/>
      <c r="HD17" s="266"/>
      <c r="HE17" s="266"/>
      <c r="HF17" s="266"/>
      <c r="HG17" s="266"/>
      <c r="HH17" s="266"/>
      <c r="HI17" s="266"/>
      <c r="HJ17" s="266"/>
      <c r="HK17" s="266"/>
      <c r="HL17" s="266"/>
      <c r="HM17" s="266"/>
      <c r="HN17" s="266"/>
      <c r="HO17" s="266"/>
      <c r="HP17" s="266"/>
      <c r="HQ17" s="266"/>
      <c r="HR17" s="266"/>
      <c r="HS17" s="266"/>
      <c r="HT17" s="266"/>
      <c r="HU17" s="266"/>
      <c r="HV17" s="266"/>
      <c r="HW17" s="266"/>
      <c r="HX17" s="266"/>
      <c r="HY17" s="266"/>
      <c r="HZ17" s="266"/>
      <c r="IA17" s="266"/>
      <c r="IB17" s="266"/>
      <c r="IC17" s="266"/>
      <c r="ID17" s="266"/>
      <c r="IE17" s="266"/>
      <c r="IF17" s="266"/>
      <c r="IG17" s="266"/>
      <c r="IH17" s="266"/>
      <c r="II17" s="266"/>
      <c r="IJ17" s="266"/>
      <c r="IK17" s="266"/>
      <c r="IL17" s="266"/>
      <c r="IM17" s="266"/>
      <c r="IN17" s="266"/>
      <c r="IO17" s="266"/>
      <c r="IP17" s="266"/>
      <c r="IQ17" s="266"/>
      <c r="IR17" s="266"/>
      <c r="IS17" s="266"/>
      <c r="IT17" s="266"/>
      <c r="IU17" s="266"/>
      <c r="IV17" s="266"/>
      <c r="IW17" s="266"/>
      <c r="IX17" s="266"/>
      <c r="IY17" s="266"/>
      <c r="IZ17" s="266"/>
      <c r="JA17" s="266"/>
      <c r="JB17" s="266"/>
      <c r="JC17" s="266"/>
      <c r="JD17" s="266"/>
      <c r="JE17" s="266"/>
      <c r="JF17" s="266"/>
      <c r="JG17" s="266"/>
      <c r="JH17" s="266"/>
      <c r="JI17" s="266"/>
      <c r="JJ17" s="266"/>
      <c r="JK17" s="266"/>
      <c r="JL17" s="266"/>
    </row>
    <row r="18" spans="1:272" s="267" customFormat="1">
      <c r="A18" s="276" t="str">
        <f>'Sales Forecast'!A10</f>
        <v>Qualified Nurses +50%</v>
      </c>
      <c r="B18" s="277">
        <f>B12*1.5</f>
        <v>37.5</v>
      </c>
      <c r="C18" s="277">
        <f>'Sales Forecast'!C10*B18</f>
        <v>540</v>
      </c>
      <c r="D18" s="277">
        <f>'Sales Forecast'!D10*Cashflow!B18</f>
        <v>756</v>
      </c>
      <c r="E18" s="277">
        <f>'Sales Forecast'!E10*Cashflow!B18</f>
        <v>971.99999999999989</v>
      </c>
      <c r="F18" s="277">
        <f>'Sales Forecast'!F10*Cashflow!B18</f>
        <v>1188</v>
      </c>
      <c r="G18" s="277">
        <f>'Sales Forecast'!G10*B18</f>
        <v>1404</v>
      </c>
      <c r="H18" s="277">
        <f>'Sales Forecast'!H10*B18</f>
        <v>1619.9999999999998</v>
      </c>
      <c r="I18" s="277">
        <f>'Sales Forecast'!I10*Cashflow!B18</f>
        <v>1836</v>
      </c>
      <c r="J18" s="277">
        <f>'Sales Forecast'!J10*Cashflow!B18</f>
        <v>2052</v>
      </c>
      <c r="K18" s="277">
        <f>'Sales Forecast'!K10*Cashflow!B18</f>
        <v>2268</v>
      </c>
      <c r="L18" s="277">
        <f>'Sales Forecast'!L10*Cashflow!B18</f>
        <v>2484</v>
      </c>
      <c r="M18" s="277">
        <f>'Sales Forecast'!M10*Cashflow!B18</f>
        <v>2700</v>
      </c>
      <c r="N18" s="277">
        <f>'Sales Forecast'!N10*Cashflow!B18</f>
        <v>2915.9999999999995</v>
      </c>
      <c r="O18" s="277">
        <f t="shared" si="10"/>
        <v>20736</v>
      </c>
      <c r="P18" s="329"/>
      <c r="Q18" s="277">
        <f>'Sales Forecast'!R10*Cashflow!B18</f>
        <v>3132</v>
      </c>
      <c r="R18" s="277">
        <f>'Sales Forecast'!S10*Cashflow!B18</f>
        <v>3348</v>
      </c>
      <c r="S18" s="277">
        <f>'Sales Forecast'!T10*Cashflow!B18</f>
        <v>3563.9999999999995</v>
      </c>
      <c r="T18" s="277">
        <f>'Sales Forecast'!U10*Cashflow!B18</f>
        <v>3780</v>
      </c>
      <c r="U18" s="277">
        <f>'Sales Forecast'!V10*Cashflow!B18</f>
        <v>3996</v>
      </c>
      <c r="V18" s="277">
        <f>'Sales Forecast'!W10*Cashflow!B18</f>
        <v>4212</v>
      </c>
      <c r="W18" s="277">
        <f>'Sales Forecast'!X10*Cashflow!B18</f>
        <v>4428</v>
      </c>
      <c r="X18" s="277">
        <f>'Sales Forecast'!Y10*Cashflow!B18</f>
        <v>4644</v>
      </c>
      <c r="Y18" s="277">
        <f>'Sales Forecast'!Z10*Cashflow!B18</f>
        <v>4860</v>
      </c>
      <c r="Z18" s="277">
        <f>'Sales Forecast'!AA10*Cashflow!B18</f>
        <v>5075.9999999999991</v>
      </c>
      <c r="AA18" s="277">
        <f>'Sales Forecast'!AB10*Cashflow!B18</f>
        <v>5292</v>
      </c>
      <c r="AB18" s="277">
        <f>'Sales Forecast'!AC10*Cashflow!B18</f>
        <v>5508</v>
      </c>
      <c r="AC18" s="277">
        <f t="shared" si="11"/>
        <v>51840</v>
      </c>
      <c r="AD18" s="329"/>
      <c r="AE18" s="277">
        <f>'Sales Forecast'!AG10*B18</f>
        <v>5723.9999999999991</v>
      </c>
      <c r="AF18" s="277">
        <f>'Sales Forecast'!AH10*B18</f>
        <v>5940</v>
      </c>
      <c r="AG18" s="277">
        <f>'Sales Forecast'!AI10*B18</f>
        <v>6156</v>
      </c>
      <c r="AH18" s="277">
        <f>'Sales Forecast'!AJ10*B18</f>
        <v>6371.9999999999991</v>
      </c>
      <c r="AI18" s="277">
        <f>'Sales Forecast'!AK10*B18</f>
        <v>6588</v>
      </c>
      <c r="AJ18" s="277">
        <f>'Sales Forecast'!AL10*B18</f>
        <v>6804</v>
      </c>
      <c r="AK18" s="277">
        <f>'Sales Forecast'!AM10*B18</f>
        <v>7020</v>
      </c>
      <c r="AL18" s="277">
        <f>'Sales Forecast'!AN10*B18</f>
        <v>7235.9999999999991</v>
      </c>
      <c r="AM18" s="277">
        <f>'Sales Forecast'!AO10*B18</f>
        <v>7452</v>
      </c>
      <c r="AN18" s="277">
        <f>'Sales Forecast'!AP10*B18</f>
        <v>7668</v>
      </c>
      <c r="AO18" s="277">
        <f>'Sales Forecast'!AQ10*B18</f>
        <v>7883.9999999999991</v>
      </c>
      <c r="AP18" s="277">
        <f>'Sales Forecast'!AR10*B18</f>
        <v>8100</v>
      </c>
      <c r="AQ18" s="277">
        <f t="shared" si="12"/>
        <v>82944</v>
      </c>
      <c r="AR18" s="331"/>
      <c r="AS18" s="331"/>
      <c r="AT18" s="332"/>
      <c r="AU18" s="332"/>
      <c r="AV18" s="332"/>
      <c r="AW18" s="332"/>
      <c r="AX18" s="332"/>
      <c r="AY18" s="332"/>
      <c r="AZ18" s="332"/>
      <c r="BA18" s="332"/>
      <c r="BB18" s="332"/>
      <c r="BC18" s="332"/>
      <c r="BD18" s="332"/>
      <c r="BE18" s="332"/>
      <c r="BF18" s="332"/>
      <c r="BG18" s="332"/>
      <c r="BH18" s="332"/>
      <c r="BI18" s="332"/>
      <c r="BJ18" s="332"/>
      <c r="BK18" s="332"/>
      <c r="BL18" s="332"/>
      <c r="BM18" s="332"/>
      <c r="BN18" s="332"/>
      <c r="BO18" s="332"/>
      <c r="BP18" s="332"/>
      <c r="BQ18" s="332"/>
      <c r="BR18" s="332"/>
      <c r="BS18" s="332"/>
      <c r="BT18" s="332"/>
      <c r="BU18" s="332"/>
      <c r="BV18" s="332"/>
      <c r="BW18" s="332"/>
      <c r="BX18" s="332"/>
      <c r="BY18" s="332"/>
      <c r="BZ18" s="332"/>
      <c r="CA18" s="332"/>
      <c r="CB18" s="332"/>
      <c r="CC18" s="332"/>
      <c r="CD18" s="332"/>
      <c r="CE18" s="332"/>
      <c r="CF18" s="332"/>
      <c r="CG18" s="332"/>
      <c r="CH18" s="266"/>
      <c r="CI18" s="266"/>
      <c r="CJ18" s="266"/>
      <c r="CK18" s="266"/>
      <c r="CL18" s="266"/>
      <c r="CM18" s="266"/>
      <c r="CN18" s="266"/>
      <c r="CO18" s="266"/>
      <c r="CP18" s="266"/>
      <c r="CQ18" s="266"/>
      <c r="CR18" s="266"/>
      <c r="CS18" s="266"/>
      <c r="CT18" s="266"/>
      <c r="CU18" s="266"/>
      <c r="CV18" s="266"/>
      <c r="CW18" s="266"/>
      <c r="CX18" s="266"/>
      <c r="CY18" s="266"/>
      <c r="CZ18" s="266"/>
      <c r="DA18" s="266"/>
      <c r="DB18" s="266"/>
      <c r="DC18" s="266"/>
      <c r="DD18" s="266"/>
      <c r="DE18" s="266"/>
      <c r="DF18" s="266"/>
      <c r="DG18" s="266"/>
      <c r="DH18" s="266"/>
      <c r="DI18" s="266"/>
      <c r="DJ18" s="266"/>
      <c r="DK18" s="266"/>
      <c r="DL18" s="266"/>
      <c r="DM18" s="266"/>
      <c r="DN18" s="266"/>
      <c r="DO18" s="266"/>
      <c r="DP18" s="266"/>
      <c r="DQ18" s="266"/>
      <c r="DR18" s="266"/>
      <c r="DS18" s="266"/>
      <c r="DT18" s="266"/>
      <c r="DU18" s="266"/>
      <c r="DV18" s="266"/>
      <c r="DW18" s="266"/>
      <c r="DX18" s="266"/>
      <c r="DY18" s="266"/>
      <c r="DZ18" s="266"/>
      <c r="EA18" s="266"/>
      <c r="EB18" s="266"/>
      <c r="EC18" s="266"/>
      <c r="ED18" s="266"/>
      <c r="EE18" s="266"/>
      <c r="EF18" s="266"/>
      <c r="EG18" s="266"/>
      <c r="EH18" s="266"/>
      <c r="EI18" s="266"/>
      <c r="EJ18" s="266"/>
      <c r="EK18" s="266"/>
      <c r="EL18" s="266"/>
      <c r="EM18" s="266"/>
      <c r="EN18" s="266"/>
      <c r="EO18" s="266"/>
      <c r="EP18" s="266"/>
      <c r="EQ18" s="266"/>
      <c r="ER18" s="266"/>
      <c r="ES18" s="266"/>
      <c r="ET18" s="266"/>
      <c r="EU18" s="266"/>
      <c r="EV18" s="266"/>
      <c r="EW18" s="266"/>
      <c r="EX18" s="266"/>
      <c r="EY18" s="266"/>
      <c r="EZ18" s="266"/>
      <c r="FA18" s="266"/>
      <c r="FB18" s="266"/>
      <c r="FC18" s="266"/>
      <c r="FD18" s="266"/>
      <c r="FE18" s="266"/>
      <c r="FF18" s="266"/>
      <c r="FG18" s="266"/>
      <c r="FH18" s="266"/>
      <c r="FI18" s="266"/>
      <c r="FJ18" s="266"/>
      <c r="FK18" s="266"/>
      <c r="FL18" s="266"/>
      <c r="FM18" s="266"/>
      <c r="FN18" s="266"/>
      <c r="FO18" s="266"/>
      <c r="FP18" s="266"/>
      <c r="FQ18" s="266"/>
      <c r="FR18" s="266"/>
      <c r="FS18" s="266"/>
      <c r="FT18" s="266"/>
      <c r="FU18" s="266"/>
      <c r="FV18" s="266"/>
      <c r="FW18" s="266"/>
      <c r="FX18" s="266"/>
      <c r="FY18" s="266"/>
      <c r="FZ18" s="266"/>
      <c r="GA18" s="266"/>
      <c r="GB18" s="266"/>
      <c r="GC18" s="266"/>
      <c r="GD18" s="266"/>
      <c r="GE18" s="266"/>
      <c r="GF18" s="266"/>
      <c r="GG18" s="266"/>
      <c r="GH18" s="266"/>
      <c r="GI18" s="266"/>
      <c r="GJ18" s="266"/>
      <c r="GK18" s="266"/>
      <c r="GL18" s="266"/>
      <c r="GM18" s="266"/>
      <c r="GN18" s="266"/>
      <c r="GO18" s="266"/>
      <c r="GP18" s="266"/>
      <c r="GQ18" s="266"/>
      <c r="GR18" s="266"/>
      <c r="GS18" s="266"/>
      <c r="GT18" s="266"/>
      <c r="GU18" s="266"/>
      <c r="GV18" s="266"/>
      <c r="GW18" s="266"/>
      <c r="GX18" s="266"/>
      <c r="GY18" s="266"/>
      <c r="GZ18" s="266"/>
      <c r="HA18" s="266"/>
      <c r="HB18" s="266"/>
      <c r="HC18" s="266"/>
      <c r="HD18" s="266"/>
      <c r="HE18" s="266"/>
      <c r="HF18" s="266"/>
      <c r="HG18" s="266"/>
      <c r="HH18" s="266"/>
      <c r="HI18" s="266"/>
      <c r="HJ18" s="266"/>
      <c r="HK18" s="266"/>
      <c r="HL18" s="266"/>
      <c r="HM18" s="266"/>
      <c r="HN18" s="266"/>
      <c r="HO18" s="266"/>
      <c r="HP18" s="266"/>
      <c r="HQ18" s="266"/>
      <c r="HR18" s="266"/>
      <c r="HS18" s="266"/>
      <c r="HT18" s="266"/>
      <c r="HU18" s="266"/>
      <c r="HV18" s="266"/>
      <c r="HW18" s="266"/>
      <c r="HX18" s="266"/>
      <c r="HY18" s="266"/>
      <c r="HZ18" s="266"/>
      <c r="IA18" s="266"/>
      <c r="IB18" s="266"/>
      <c r="IC18" s="266"/>
      <c r="ID18" s="266"/>
      <c r="IE18" s="266"/>
      <c r="IF18" s="266"/>
      <c r="IG18" s="266"/>
      <c r="IH18" s="266"/>
      <c r="II18" s="266"/>
      <c r="IJ18" s="266"/>
      <c r="IK18" s="266"/>
      <c r="IL18" s="266"/>
      <c r="IM18" s="266"/>
      <c r="IN18" s="266"/>
      <c r="IO18" s="266"/>
      <c r="IP18" s="266"/>
      <c r="IQ18" s="266"/>
      <c r="IR18" s="266"/>
      <c r="IS18" s="266"/>
      <c r="IT18" s="266"/>
      <c r="IU18" s="266"/>
      <c r="IV18" s="266"/>
      <c r="IW18" s="266"/>
      <c r="IX18" s="266"/>
      <c r="IY18" s="266"/>
      <c r="IZ18" s="266"/>
      <c r="JA18" s="266"/>
      <c r="JB18" s="266"/>
      <c r="JC18" s="266"/>
      <c r="JD18" s="266"/>
      <c r="JE18" s="266"/>
      <c r="JF18" s="266"/>
      <c r="JG18" s="266"/>
      <c r="JH18" s="266"/>
      <c r="JI18" s="266"/>
      <c r="JJ18" s="266"/>
      <c r="JK18" s="266"/>
      <c r="JL18" s="266"/>
    </row>
    <row r="19" spans="1:272" s="267" customFormat="1">
      <c r="A19" s="276" t="str">
        <f>'Sales Forecast'!A11</f>
        <v>Health Care Assistants +50%</v>
      </c>
      <c r="B19" s="277">
        <f>B13*1.5</f>
        <v>15</v>
      </c>
      <c r="C19" s="277">
        <f>'Sales Forecast'!C11*B19</f>
        <v>540</v>
      </c>
      <c r="D19" s="277">
        <f>'Sales Forecast'!D11*Cashflow!B19</f>
        <v>756</v>
      </c>
      <c r="E19" s="277">
        <f>'Sales Forecast'!E11*Cashflow!B19</f>
        <v>972</v>
      </c>
      <c r="F19" s="277">
        <f>'Sales Forecast'!F11*Cashflow!B19</f>
        <v>1188</v>
      </c>
      <c r="G19" s="277">
        <f>'Sales Forecast'!G11*B19</f>
        <v>1404</v>
      </c>
      <c r="H19" s="277">
        <f>'Sales Forecast'!H11*B19</f>
        <v>1620</v>
      </c>
      <c r="I19" s="277">
        <f>'Sales Forecast'!I11*Cashflow!B19</f>
        <v>1835.9999999999998</v>
      </c>
      <c r="J19" s="277">
        <f>'Sales Forecast'!J11*Cashflow!B19</f>
        <v>2051.9999999999995</v>
      </c>
      <c r="K19" s="277">
        <f>'Sales Forecast'!K11*Cashflow!B19</f>
        <v>2268</v>
      </c>
      <c r="L19" s="277">
        <f>'Sales Forecast'!L11*Cashflow!B19</f>
        <v>2484</v>
      </c>
      <c r="M19" s="277">
        <f>'Sales Forecast'!M11*Cashflow!B19</f>
        <v>2700</v>
      </c>
      <c r="N19" s="277">
        <f>'Sales Forecast'!N11*Cashflow!B19</f>
        <v>2916</v>
      </c>
      <c r="O19" s="277">
        <f t="shared" si="10"/>
        <v>20736</v>
      </c>
      <c r="P19" s="329"/>
      <c r="Q19" s="277">
        <f>'Sales Forecast'!R11*Cashflow!B19</f>
        <v>3131.9999999999995</v>
      </c>
      <c r="R19" s="277">
        <f>'Sales Forecast'!S11*Cashflow!B19</f>
        <v>3348</v>
      </c>
      <c r="S19" s="277">
        <f>'Sales Forecast'!T11*Cashflow!B19</f>
        <v>3564</v>
      </c>
      <c r="T19" s="277">
        <f>'Sales Forecast'!U11*Cashflow!B19</f>
        <v>3780</v>
      </c>
      <c r="U19" s="277">
        <f>'Sales Forecast'!V11*Cashflow!B19</f>
        <v>3995.9999999999995</v>
      </c>
      <c r="V19" s="277">
        <f>'Sales Forecast'!W11*Cashflow!B19</f>
        <v>4212</v>
      </c>
      <c r="W19" s="277">
        <f>'Sales Forecast'!X11*Cashflow!B19</f>
        <v>4428</v>
      </c>
      <c r="X19" s="277">
        <f>'Sales Forecast'!Y11*Cashflow!B19</f>
        <v>4643.9999999999991</v>
      </c>
      <c r="Y19" s="277">
        <f>'Sales Forecast'!Z11*Cashflow!B19</f>
        <v>4860</v>
      </c>
      <c r="Z19" s="277">
        <f>'Sales Forecast'!AA11*Cashflow!B19</f>
        <v>5076</v>
      </c>
      <c r="AA19" s="277">
        <f>'Sales Forecast'!AB11*Cashflow!B19</f>
        <v>5292</v>
      </c>
      <c r="AB19" s="277">
        <f>'Sales Forecast'!AC11*Cashflow!B19</f>
        <v>5508</v>
      </c>
      <c r="AC19" s="277">
        <f t="shared" si="11"/>
        <v>51840</v>
      </c>
      <c r="AD19" s="329"/>
      <c r="AE19" s="277">
        <f>'Sales Forecast'!AG11*B19</f>
        <v>5723.9999999999991</v>
      </c>
      <c r="AF19" s="277">
        <f>'Sales Forecast'!AH11*B19</f>
        <v>5940</v>
      </c>
      <c r="AG19" s="277">
        <f>'Sales Forecast'!AI11*B19</f>
        <v>6156</v>
      </c>
      <c r="AH19" s="277">
        <f>'Sales Forecast'!AJ11*B19</f>
        <v>6372</v>
      </c>
      <c r="AI19" s="277">
        <f>'Sales Forecast'!AK11*B19</f>
        <v>6588</v>
      </c>
      <c r="AJ19" s="277">
        <f>'Sales Forecast'!AL11*B19</f>
        <v>6803.9999999999991</v>
      </c>
      <c r="AK19" s="277">
        <f>'Sales Forecast'!AM11*B19</f>
        <v>7020</v>
      </c>
      <c r="AL19" s="277">
        <f>'Sales Forecast'!AN11*B19</f>
        <v>7236</v>
      </c>
      <c r="AM19" s="277">
        <f>'Sales Forecast'!AO11*B19</f>
        <v>7451.9999999999991</v>
      </c>
      <c r="AN19" s="277">
        <f>'Sales Forecast'!AP11*B19</f>
        <v>7668</v>
      </c>
      <c r="AO19" s="277">
        <f>'Sales Forecast'!AQ11*B19</f>
        <v>7884</v>
      </c>
      <c r="AP19" s="277">
        <f>'Sales Forecast'!AR11*B19</f>
        <v>8100</v>
      </c>
      <c r="AQ19" s="277">
        <f t="shared" si="12"/>
        <v>82944</v>
      </c>
      <c r="AR19" s="331"/>
      <c r="AS19" s="331"/>
      <c r="AT19" s="332"/>
      <c r="AU19" s="332"/>
      <c r="AV19" s="332"/>
      <c r="AW19" s="332"/>
      <c r="AX19" s="332"/>
      <c r="AY19" s="332"/>
      <c r="AZ19" s="332"/>
      <c r="BA19" s="332"/>
      <c r="BB19" s="332"/>
      <c r="BC19" s="332"/>
      <c r="BD19" s="332"/>
      <c r="BE19" s="332"/>
      <c r="BF19" s="332"/>
      <c r="BG19" s="332"/>
      <c r="BH19" s="332"/>
      <c r="BI19" s="332"/>
      <c r="BJ19" s="332"/>
      <c r="BK19" s="332"/>
      <c r="BL19" s="332"/>
      <c r="BM19" s="332"/>
      <c r="BN19" s="332"/>
      <c r="BO19" s="332"/>
      <c r="BP19" s="332"/>
      <c r="BQ19" s="332"/>
      <c r="BR19" s="332"/>
      <c r="BS19" s="332"/>
      <c r="BT19" s="332"/>
      <c r="BU19" s="332"/>
      <c r="BV19" s="332"/>
      <c r="BW19" s="332"/>
      <c r="BX19" s="332"/>
      <c r="BY19" s="332"/>
      <c r="BZ19" s="332"/>
      <c r="CA19" s="332"/>
      <c r="CB19" s="332"/>
      <c r="CC19" s="332"/>
      <c r="CD19" s="332"/>
      <c r="CE19" s="332"/>
      <c r="CF19" s="332"/>
      <c r="CG19" s="332"/>
      <c r="CH19" s="266"/>
      <c r="CI19" s="266"/>
      <c r="CJ19" s="266"/>
      <c r="CK19" s="266"/>
      <c r="CL19" s="266"/>
      <c r="CM19" s="266"/>
      <c r="CN19" s="266"/>
      <c r="CO19" s="266"/>
      <c r="CP19" s="266"/>
      <c r="CQ19" s="266"/>
      <c r="CR19" s="266"/>
      <c r="CS19" s="266"/>
      <c r="CT19" s="266"/>
      <c r="CU19" s="266"/>
      <c r="CV19" s="266"/>
      <c r="CW19" s="266"/>
      <c r="CX19" s="266"/>
      <c r="CY19" s="266"/>
      <c r="CZ19" s="266"/>
      <c r="DA19" s="266"/>
      <c r="DB19" s="266"/>
      <c r="DC19" s="266"/>
      <c r="DD19" s="266"/>
      <c r="DE19" s="266"/>
      <c r="DF19" s="266"/>
      <c r="DG19" s="266"/>
      <c r="DH19" s="266"/>
      <c r="DI19" s="266"/>
      <c r="DJ19" s="266"/>
      <c r="DK19" s="266"/>
      <c r="DL19" s="266"/>
      <c r="DM19" s="266"/>
      <c r="DN19" s="266"/>
      <c r="DO19" s="266"/>
      <c r="DP19" s="266"/>
      <c r="DQ19" s="266"/>
      <c r="DR19" s="266"/>
      <c r="DS19" s="266"/>
      <c r="DT19" s="266"/>
      <c r="DU19" s="266"/>
      <c r="DV19" s="266"/>
      <c r="DW19" s="266"/>
      <c r="DX19" s="266"/>
      <c r="DY19" s="266"/>
      <c r="DZ19" s="266"/>
      <c r="EA19" s="266"/>
      <c r="EB19" s="266"/>
      <c r="EC19" s="266"/>
      <c r="ED19" s="266"/>
      <c r="EE19" s="266"/>
      <c r="EF19" s="266"/>
      <c r="EG19" s="266"/>
      <c r="EH19" s="266"/>
      <c r="EI19" s="266"/>
      <c r="EJ19" s="266"/>
      <c r="EK19" s="266"/>
      <c r="EL19" s="266"/>
      <c r="EM19" s="266"/>
      <c r="EN19" s="266"/>
      <c r="EO19" s="266"/>
      <c r="EP19" s="266"/>
      <c r="EQ19" s="266"/>
      <c r="ER19" s="266"/>
      <c r="ES19" s="266"/>
      <c r="ET19" s="266"/>
      <c r="EU19" s="266"/>
      <c r="EV19" s="266"/>
      <c r="EW19" s="266"/>
      <c r="EX19" s="266"/>
      <c r="EY19" s="266"/>
      <c r="EZ19" s="266"/>
      <c r="FA19" s="266"/>
      <c r="FB19" s="266"/>
      <c r="FC19" s="266"/>
      <c r="FD19" s="266"/>
      <c r="FE19" s="266"/>
      <c r="FF19" s="266"/>
      <c r="FG19" s="266"/>
      <c r="FH19" s="266"/>
      <c r="FI19" s="266"/>
      <c r="FJ19" s="266"/>
      <c r="FK19" s="266"/>
      <c r="FL19" s="266"/>
      <c r="FM19" s="266"/>
      <c r="FN19" s="266"/>
      <c r="FO19" s="266"/>
      <c r="FP19" s="266"/>
      <c r="FQ19" s="266"/>
      <c r="FR19" s="266"/>
      <c r="FS19" s="266"/>
      <c r="FT19" s="266"/>
      <c r="FU19" s="266"/>
      <c r="FV19" s="266"/>
      <c r="FW19" s="266"/>
      <c r="FX19" s="266"/>
      <c r="FY19" s="266"/>
      <c r="FZ19" s="266"/>
      <c r="GA19" s="266"/>
      <c r="GB19" s="266"/>
      <c r="GC19" s="266"/>
      <c r="GD19" s="266"/>
      <c r="GE19" s="266"/>
      <c r="GF19" s="266"/>
      <c r="GG19" s="266"/>
      <c r="GH19" s="266"/>
      <c r="GI19" s="266"/>
      <c r="GJ19" s="266"/>
      <c r="GK19" s="266"/>
      <c r="GL19" s="266"/>
      <c r="GM19" s="266"/>
      <c r="GN19" s="266"/>
      <c r="GO19" s="266"/>
      <c r="GP19" s="266"/>
      <c r="GQ19" s="266"/>
      <c r="GR19" s="266"/>
      <c r="GS19" s="266"/>
      <c r="GT19" s="266"/>
      <c r="GU19" s="266"/>
      <c r="GV19" s="266"/>
      <c r="GW19" s="266"/>
      <c r="GX19" s="266"/>
      <c r="GY19" s="266"/>
      <c r="GZ19" s="266"/>
      <c r="HA19" s="266"/>
      <c r="HB19" s="266"/>
      <c r="HC19" s="266"/>
      <c r="HD19" s="266"/>
      <c r="HE19" s="266"/>
      <c r="HF19" s="266"/>
      <c r="HG19" s="266"/>
      <c r="HH19" s="266"/>
      <c r="HI19" s="266"/>
      <c r="HJ19" s="266"/>
      <c r="HK19" s="266"/>
      <c r="HL19" s="266"/>
      <c r="HM19" s="266"/>
      <c r="HN19" s="266"/>
      <c r="HO19" s="266"/>
      <c r="HP19" s="266"/>
      <c r="HQ19" s="266"/>
      <c r="HR19" s="266"/>
      <c r="HS19" s="266"/>
      <c r="HT19" s="266"/>
      <c r="HU19" s="266"/>
      <c r="HV19" s="266"/>
      <c r="HW19" s="266"/>
      <c r="HX19" s="266"/>
      <c r="HY19" s="266"/>
      <c r="HZ19" s="266"/>
      <c r="IA19" s="266"/>
      <c r="IB19" s="266"/>
      <c r="IC19" s="266"/>
      <c r="ID19" s="266"/>
      <c r="IE19" s="266"/>
      <c r="IF19" s="266"/>
      <c r="IG19" s="266"/>
      <c r="IH19" s="266"/>
      <c r="II19" s="266"/>
      <c r="IJ19" s="266"/>
      <c r="IK19" s="266"/>
      <c r="IL19" s="266"/>
      <c r="IM19" s="266"/>
      <c r="IN19" s="266"/>
      <c r="IO19" s="266"/>
      <c r="IP19" s="266"/>
      <c r="IQ19" s="266"/>
      <c r="IR19" s="266"/>
      <c r="IS19" s="266"/>
      <c r="IT19" s="266"/>
      <c r="IU19" s="266"/>
      <c r="IV19" s="266"/>
      <c r="IW19" s="266"/>
      <c r="IX19" s="266"/>
      <c r="IY19" s="266"/>
      <c r="IZ19" s="266"/>
      <c r="JA19" s="266"/>
      <c r="JB19" s="266"/>
      <c r="JC19" s="266"/>
      <c r="JD19" s="266"/>
      <c r="JE19" s="266"/>
      <c r="JF19" s="266"/>
      <c r="JG19" s="266"/>
      <c r="JH19" s="266"/>
      <c r="JI19" s="266"/>
      <c r="JJ19" s="266"/>
      <c r="JK19" s="266"/>
      <c r="JL19" s="266"/>
    </row>
    <row r="20" spans="1:272" s="267" customFormat="1">
      <c r="A20" s="276" t="str">
        <f>'Sales Forecast'!A12</f>
        <v>Support Workers +50%</v>
      </c>
      <c r="B20" s="277">
        <f>B14*1.5</f>
        <v>16.5</v>
      </c>
      <c r="C20" s="277">
        <f>'Sales Forecast'!C12*B20</f>
        <v>356.4</v>
      </c>
      <c r="D20" s="277">
        <f>'Sales Forecast'!D12*Cashflow!B20</f>
        <v>498.96</v>
      </c>
      <c r="E20" s="277">
        <f>'Sales Forecast'!E12*Cashflow!B20</f>
        <v>641.52</v>
      </c>
      <c r="F20" s="277">
        <f>'Sales Forecast'!F12*Cashflow!B20</f>
        <v>784.07999999999993</v>
      </c>
      <c r="G20" s="277">
        <f>'Sales Forecast'!G12*B20</f>
        <v>926.64</v>
      </c>
      <c r="H20" s="277">
        <f>'Sales Forecast'!H12*B20</f>
        <v>1069.2</v>
      </c>
      <c r="I20" s="277">
        <f>'Sales Forecast'!I12*Cashflow!B20</f>
        <v>1211.76</v>
      </c>
      <c r="J20" s="277">
        <f>'Sales Forecast'!J12*Cashflow!B20</f>
        <v>1354.32</v>
      </c>
      <c r="K20" s="277">
        <f>'Sales Forecast'!K12*Cashflow!B20</f>
        <v>1496.8799999999999</v>
      </c>
      <c r="L20" s="277">
        <f>'Sales Forecast'!L12*Cashflow!B20</f>
        <v>1639.44</v>
      </c>
      <c r="M20" s="277">
        <f>'Sales Forecast'!M12*Cashflow!B20</f>
        <v>1782</v>
      </c>
      <c r="N20" s="277">
        <f>'Sales Forecast'!N12*Cashflow!B20</f>
        <v>1924.56</v>
      </c>
      <c r="O20" s="277">
        <f t="shared" si="10"/>
        <v>13685.76</v>
      </c>
      <c r="P20" s="329"/>
      <c r="Q20" s="277">
        <f>'Sales Forecast'!R12*Cashflow!B20</f>
        <v>2067.12</v>
      </c>
      <c r="R20" s="277">
        <f>'Sales Forecast'!S12*Cashflow!B20</f>
        <v>2209.6799999999998</v>
      </c>
      <c r="S20" s="277">
        <f>'Sales Forecast'!T12*Cashflow!B20</f>
        <v>2352.2400000000002</v>
      </c>
      <c r="T20" s="277">
        <f>'Sales Forecast'!U12*Cashflow!B20</f>
        <v>2494.7999999999997</v>
      </c>
      <c r="U20" s="277">
        <f>'Sales Forecast'!V12*Cashflow!B20</f>
        <v>2637.36</v>
      </c>
      <c r="V20" s="277">
        <f>'Sales Forecast'!W12*Cashflow!B20</f>
        <v>2779.9199999999996</v>
      </c>
      <c r="W20" s="277">
        <f>'Sales Forecast'!X12*Cashflow!B20</f>
        <v>2922.48</v>
      </c>
      <c r="X20" s="277">
        <f>'Sales Forecast'!Y12*Cashflow!B20</f>
        <v>3065.04</v>
      </c>
      <c r="Y20" s="277">
        <f>'Sales Forecast'!Z12*Cashflow!B20</f>
        <v>3207.6</v>
      </c>
      <c r="Z20" s="277">
        <f>'Sales Forecast'!AA12*Cashflow!B20</f>
        <v>3350.16</v>
      </c>
      <c r="AA20" s="277">
        <f>'Sales Forecast'!AB12*Cashflow!B20</f>
        <v>3492.72</v>
      </c>
      <c r="AB20" s="277">
        <f>'Sales Forecast'!AC12*Cashflow!B20</f>
        <v>3635.2799999999997</v>
      </c>
      <c r="AC20" s="277">
        <f t="shared" si="11"/>
        <v>34214.400000000001</v>
      </c>
      <c r="AD20" s="329"/>
      <c r="AE20" s="277">
        <f>'Sales Forecast'!AG12*B20</f>
        <v>3777.8399999999997</v>
      </c>
      <c r="AF20" s="277">
        <f>'Sales Forecast'!AH12*B20</f>
        <v>3920.4</v>
      </c>
      <c r="AG20" s="277">
        <f>'Sales Forecast'!AI12*B20</f>
        <v>4062.9599999999996</v>
      </c>
      <c r="AH20" s="277">
        <f>'Sales Forecast'!AJ12*B20</f>
        <v>4205.5199999999995</v>
      </c>
      <c r="AI20" s="277">
        <f>'Sales Forecast'!AK12*B20</f>
        <v>4348.08</v>
      </c>
      <c r="AJ20" s="277">
        <f>'Sales Forecast'!AL12*B20</f>
        <v>4490.6399999999994</v>
      </c>
      <c r="AK20" s="277">
        <f>'Sales Forecast'!AM12*B20</f>
        <v>4633.2</v>
      </c>
      <c r="AL20" s="277">
        <f>'Sales Forecast'!AN12*B20</f>
        <v>4775.76</v>
      </c>
      <c r="AM20" s="277">
        <f>'Sales Forecast'!AO12*B20</f>
        <v>4918.32</v>
      </c>
      <c r="AN20" s="277">
        <f>'Sales Forecast'!AP12*B20</f>
        <v>5060.8799999999992</v>
      </c>
      <c r="AO20" s="277">
        <f>'Sales Forecast'!AQ12*B20</f>
        <v>5203.4400000000005</v>
      </c>
      <c r="AP20" s="277">
        <f>'Sales Forecast'!AR12*B20</f>
        <v>5346</v>
      </c>
      <c r="AQ20" s="277">
        <f t="shared" si="12"/>
        <v>54743.039999999994</v>
      </c>
      <c r="AR20" s="331"/>
      <c r="AS20" s="331"/>
      <c r="AT20" s="332"/>
      <c r="AU20" s="332"/>
      <c r="AV20" s="332"/>
      <c r="AW20" s="332"/>
      <c r="AX20" s="332"/>
      <c r="AY20" s="332"/>
      <c r="AZ20" s="332"/>
      <c r="BA20" s="332"/>
      <c r="BB20" s="332"/>
      <c r="BC20" s="332"/>
      <c r="BD20" s="332"/>
      <c r="BE20" s="332"/>
      <c r="BF20" s="332"/>
      <c r="BG20" s="332"/>
      <c r="BH20" s="332"/>
      <c r="BI20" s="332"/>
      <c r="BJ20" s="332"/>
      <c r="BK20" s="332"/>
      <c r="BL20" s="332"/>
      <c r="BM20" s="332"/>
      <c r="BN20" s="332"/>
      <c r="BO20" s="332"/>
      <c r="BP20" s="332"/>
      <c r="BQ20" s="332"/>
      <c r="BR20" s="332"/>
      <c r="BS20" s="332"/>
      <c r="BT20" s="332"/>
      <c r="BU20" s="332"/>
      <c r="BV20" s="332"/>
      <c r="BW20" s="332"/>
      <c r="BX20" s="332"/>
      <c r="BY20" s="332"/>
      <c r="BZ20" s="332"/>
      <c r="CA20" s="332"/>
      <c r="CB20" s="332"/>
      <c r="CC20" s="332"/>
      <c r="CD20" s="332"/>
      <c r="CE20" s="332"/>
      <c r="CF20" s="332"/>
      <c r="CG20" s="332"/>
      <c r="CH20" s="266"/>
      <c r="CI20" s="266"/>
      <c r="CJ20" s="266"/>
      <c r="CK20" s="266"/>
      <c r="CL20" s="266"/>
      <c r="CM20" s="266"/>
      <c r="CN20" s="266"/>
      <c r="CO20" s="266"/>
      <c r="CP20" s="266"/>
      <c r="CQ20" s="266"/>
      <c r="CR20" s="266"/>
      <c r="CS20" s="266"/>
      <c r="CT20" s="266"/>
      <c r="CU20" s="266"/>
      <c r="CV20" s="266"/>
      <c r="CW20" s="266"/>
      <c r="CX20" s="266"/>
      <c r="CY20" s="266"/>
      <c r="CZ20" s="266"/>
      <c r="DA20" s="266"/>
      <c r="DB20" s="266"/>
      <c r="DC20" s="266"/>
      <c r="DD20" s="266"/>
      <c r="DE20" s="266"/>
      <c r="DF20" s="266"/>
      <c r="DG20" s="266"/>
      <c r="DH20" s="266"/>
      <c r="DI20" s="266"/>
      <c r="DJ20" s="266"/>
      <c r="DK20" s="266"/>
      <c r="DL20" s="266"/>
      <c r="DM20" s="266"/>
      <c r="DN20" s="266"/>
      <c r="DO20" s="266"/>
      <c r="DP20" s="266"/>
      <c r="DQ20" s="266"/>
      <c r="DR20" s="266"/>
      <c r="DS20" s="266"/>
      <c r="DT20" s="266"/>
      <c r="DU20" s="266"/>
      <c r="DV20" s="266"/>
      <c r="DW20" s="266"/>
      <c r="DX20" s="266"/>
      <c r="DY20" s="266"/>
      <c r="DZ20" s="266"/>
      <c r="EA20" s="266"/>
      <c r="EB20" s="266"/>
      <c r="EC20" s="266"/>
      <c r="ED20" s="266"/>
      <c r="EE20" s="266"/>
      <c r="EF20" s="266"/>
      <c r="EG20" s="266"/>
      <c r="EH20" s="266"/>
      <c r="EI20" s="266"/>
      <c r="EJ20" s="266"/>
      <c r="EK20" s="266"/>
      <c r="EL20" s="266"/>
      <c r="EM20" s="266"/>
      <c r="EN20" s="266"/>
      <c r="EO20" s="266"/>
      <c r="EP20" s="266"/>
      <c r="EQ20" s="266"/>
      <c r="ER20" s="266"/>
      <c r="ES20" s="266"/>
      <c r="ET20" s="266"/>
      <c r="EU20" s="266"/>
      <c r="EV20" s="266"/>
      <c r="EW20" s="266"/>
      <c r="EX20" s="266"/>
      <c r="EY20" s="266"/>
      <c r="EZ20" s="266"/>
      <c r="FA20" s="266"/>
      <c r="FB20" s="266"/>
      <c r="FC20" s="266"/>
      <c r="FD20" s="266"/>
      <c r="FE20" s="266"/>
      <c r="FF20" s="266"/>
      <c r="FG20" s="266"/>
      <c r="FH20" s="266"/>
      <c r="FI20" s="266"/>
      <c r="FJ20" s="266"/>
      <c r="FK20" s="266"/>
      <c r="FL20" s="266"/>
      <c r="FM20" s="266"/>
      <c r="FN20" s="266"/>
      <c r="FO20" s="266"/>
      <c r="FP20" s="266"/>
      <c r="FQ20" s="266"/>
      <c r="FR20" s="266"/>
      <c r="FS20" s="266"/>
      <c r="FT20" s="266"/>
      <c r="FU20" s="266"/>
      <c r="FV20" s="266"/>
      <c r="FW20" s="266"/>
      <c r="FX20" s="266"/>
      <c r="FY20" s="266"/>
      <c r="FZ20" s="266"/>
      <c r="GA20" s="266"/>
      <c r="GB20" s="266"/>
      <c r="GC20" s="266"/>
      <c r="GD20" s="266"/>
      <c r="GE20" s="266"/>
      <c r="GF20" s="266"/>
      <c r="GG20" s="266"/>
      <c r="GH20" s="266"/>
      <c r="GI20" s="266"/>
      <c r="GJ20" s="266"/>
      <c r="GK20" s="266"/>
      <c r="GL20" s="266"/>
      <c r="GM20" s="266"/>
      <c r="GN20" s="266"/>
      <c r="GO20" s="266"/>
      <c r="GP20" s="266"/>
      <c r="GQ20" s="266"/>
      <c r="GR20" s="266"/>
      <c r="GS20" s="266"/>
      <c r="GT20" s="266"/>
      <c r="GU20" s="266"/>
      <c r="GV20" s="266"/>
      <c r="GW20" s="266"/>
      <c r="GX20" s="266"/>
      <c r="GY20" s="266"/>
      <c r="GZ20" s="266"/>
      <c r="HA20" s="266"/>
      <c r="HB20" s="266"/>
      <c r="HC20" s="266"/>
      <c r="HD20" s="266"/>
      <c r="HE20" s="266"/>
      <c r="HF20" s="266"/>
      <c r="HG20" s="266"/>
      <c r="HH20" s="266"/>
      <c r="HI20" s="266"/>
      <c r="HJ20" s="266"/>
      <c r="HK20" s="266"/>
      <c r="HL20" s="266"/>
      <c r="HM20" s="266"/>
      <c r="HN20" s="266"/>
      <c r="HO20" s="266"/>
      <c r="HP20" s="266"/>
      <c r="HQ20" s="266"/>
      <c r="HR20" s="266"/>
      <c r="HS20" s="266"/>
      <c r="HT20" s="266"/>
      <c r="HU20" s="266"/>
      <c r="HV20" s="266"/>
      <c r="HW20" s="266"/>
      <c r="HX20" s="266"/>
      <c r="HY20" s="266"/>
      <c r="HZ20" s="266"/>
      <c r="IA20" s="266"/>
      <c r="IB20" s="266"/>
      <c r="IC20" s="266"/>
      <c r="ID20" s="266"/>
      <c r="IE20" s="266"/>
      <c r="IF20" s="266"/>
      <c r="IG20" s="266"/>
      <c r="IH20" s="266"/>
      <c r="II20" s="266"/>
      <c r="IJ20" s="266"/>
      <c r="IK20" s="266"/>
      <c r="IL20" s="266"/>
      <c r="IM20" s="266"/>
      <c r="IN20" s="266"/>
      <c r="IO20" s="266"/>
      <c r="IP20" s="266"/>
      <c r="IQ20" s="266"/>
      <c r="IR20" s="266"/>
      <c r="IS20" s="266"/>
      <c r="IT20" s="266"/>
      <c r="IU20" s="266"/>
      <c r="IV20" s="266"/>
      <c r="IW20" s="266"/>
      <c r="IX20" s="266"/>
      <c r="IY20" s="266"/>
      <c r="IZ20" s="266"/>
      <c r="JA20" s="266"/>
      <c r="JB20" s="266"/>
      <c r="JC20" s="266"/>
      <c r="JD20" s="266"/>
      <c r="JE20" s="266"/>
      <c r="JF20" s="266"/>
      <c r="JG20" s="266"/>
      <c r="JH20" s="266"/>
      <c r="JI20" s="266"/>
      <c r="JJ20" s="266"/>
      <c r="JK20" s="266"/>
      <c r="JL20" s="266"/>
    </row>
    <row r="21" spans="1:272" s="265" customFormat="1">
      <c r="A21" s="278" t="s">
        <v>143</v>
      </c>
      <c r="B21" s="279"/>
      <c r="C21" s="279">
        <f>(C20+C19+C18+C17+C16+C15+C14+C13+C12)*0.07</f>
        <v>617.25300000000004</v>
      </c>
      <c r="D21" s="279">
        <f t="shared" ref="D21:N21" si="13">(D20+D19+D18+D17+D16+D15+D14+D13+D12)*0.07</f>
        <v>864.15420000000006</v>
      </c>
      <c r="E21" s="279">
        <f t="shared" si="13"/>
        <v>1111.0554</v>
      </c>
      <c r="F21" s="279">
        <f t="shared" si="13"/>
        <v>1357.9566000000002</v>
      </c>
      <c r="G21" s="279">
        <f t="shared" si="13"/>
        <v>1604.8578</v>
      </c>
      <c r="H21" s="279">
        <f t="shared" si="13"/>
        <v>1851.7590000000002</v>
      </c>
      <c r="I21" s="279">
        <f t="shared" si="13"/>
        <v>2098.6602000000003</v>
      </c>
      <c r="J21" s="279">
        <f t="shared" si="13"/>
        <v>2345.5614</v>
      </c>
      <c r="K21" s="279">
        <f t="shared" si="13"/>
        <v>2592.4626000000003</v>
      </c>
      <c r="L21" s="279">
        <f t="shared" si="13"/>
        <v>2839.3638000000001</v>
      </c>
      <c r="M21" s="279">
        <f t="shared" si="13"/>
        <v>3086.2650000000003</v>
      </c>
      <c r="N21" s="279">
        <f t="shared" si="13"/>
        <v>3333.1662000000001</v>
      </c>
      <c r="O21" s="279">
        <f t="shared" ref="O21:O22" si="14">SUM(B21:N21)</f>
        <v>23702.515200000002</v>
      </c>
      <c r="P21" s="329"/>
      <c r="Q21" s="279">
        <f>(Q20+Q19+Q18+Q17+Q16+Q15+Q14+Q13+Q12)*0.07</f>
        <v>3580.0673999999999</v>
      </c>
      <c r="R21" s="279">
        <f t="shared" ref="R21:AA21" si="15">(R20+R19+R18+R17+R16+R15+R14+R13+R12)*0.07</f>
        <v>3826.9686000000002</v>
      </c>
      <c r="S21" s="279">
        <f t="shared" si="15"/>
        <v>4073.8698000000004</v>
      </c>
      <c r="T21" s="279">
        <f t="shared" si="15"/>
        <v>4320.7710000000006</v>
      </c>
      <c r="U21" s="279">
        <f t="shared" si="15"/>
        <v>4567.6722</v>
      </c>
      <c r="V21" s="279">
        <f t="shared" si="15"/>
        <v>4814.5734000000002</v>
      </c>
      <c r="W21" s="279">
        <f t="shared" si="15"/>
        <v>5061.4746000000005</v>
      </c>
      <c r="X21" s="279">
        <f t="shared" si="15"/>
        <v>5308.3757999999998</v>
      </c>
      <c r="Y21" s="279">
        <f t="shared" si="15"/>
        <v>5555.277</v>
      </c>
      <c r="Z21" s="279">
        <f t="shared" si="15"/>
        <v>5802.1782000000003</v>
      </c>
      <c r="AA21" s="279">
        <f t="shared" si="15"/>
        <v>6049.0794000000005</v>
      </c>
      <c r="AB21" s="279">
        <f>(AB20+AB19+AB18+AB17+AB16+AB15+AB14+AB13+AB12)*0.07</f>
        <v>6295.9805999999999</v>
      </c>
      <c r="AC21" s="279">
        <f t="shared" si="11"/>
        <v>59256.288000000015</v>
      </c>
      <c r="AD21" s="329"/>
      <c r="AE21" s="279">
        <f>(AE20+AE19+AE18+AE17+AE16+AE15+AE14+AE13+AE12)*0.07</f>
        <v>6542.8818000000001</v>
      </c>
      <c r="AF21" s="279">
        <f t="shared" ref="AF21:AP21" si="16">(AF20+AF19+AF18+AF17+AF16+AF15+AF14+AF13+AF12)*0.07</f>
        <v>6789.7830000000004</v>
      </c>
      <c r="AG21" s="279">
        <f t="shared" si="16"/>
        <v>7036.6842000000006</v>
      </c>
      <c r="AH21" s="279">
        <f t="shared" si="16"/>
        <v>7283.5854000000008</v>
      </c>
      <c r="AI21" s="279">
        <f t="shared" si="16"/>
        <v>7530.4866000000011</v>
      </c>
      <c r="AJ21" s="279">
        <f t="shared" si="16"/>
        <v>7777.3878000000004</v>
      </c>
      <c r="AK21" s="279">
        <f t="shared" si="16"/>
        <v>8024.2890000000007</v>
      </c>
      <c r="AL21" s="279">
        <f t="shared" si="16"/>
        <v>8271.1902000000009</v>
      </c>
      <c r="AM21" s="279">
        <f t="shared" si="16"/>
        <v>8518.0914000000012</v>
      </c>
      <c r="AN21" s="279">
        <f t="shared" si="16"/>
        <v>8764.9925999999996</v>
      </c>
      <c r="AO21" s="279">
        <f t="shared" si="16"/>
        <v>9011.8937999999998</v>
      </c>
      <c r="AP21" s="279">
        <f t="shared" si="16"/>
        <v>9258.7950000000001</v>
      </c>
      <c r="AQ21" s="279">
        <f t="shared" si="12"/>
        <v>94810.060800000007</v>
      </c>
      <c r="AR21" s="331"/>
      <c r="AS21" s="331"/>
      <c r="AT21" s="332"/>
      <c r="AU21" s="332"/>
      <c r="AV21" s="332"/>
      <c r="AW21" s="332"/>
      <c r="AX21" s="332"/>
      <c r="AY21" s="332"/>
      <c r="AZ21" s="332"/>
      <c r="BA21" s="332"/>
      <c r="BB21" s="332"/>
      <c r="BC21" s="332"/>
      <c r="BD21" s="332"/>
      <c r="BE21" s="332"/>
      <c r="BF21" s="332"/>
      <c r="BG21" s="332"/>
      <c r="BH21" s="332"/>
      <c r="BI21" s="332"/>
      <c r="BJ21" s="332"/>
      <c r="BK21" s="332"/>
      <c r="BL21" s="332"/>
      <c r="BM21" s="332"/>
      <c r="BN21" s="332"/>
      <c r="BO21" s="332"/>
      <c r="BP21" s="332"/>
      <c r="BQ21" s="332"/>
      <c r="BR21" s="332"/>
      <c r="BS21" s="332"/>
      <c r="BT21" s="332"/>
      <c r="BU21" s="332"/>
      <c r="BV21" s="332"/>
      <c r="BW21" s="332"/>
      <c r="BX21" s="332"/>
      <c r="BY21" s="332"/>
      <c r="BZ21" s="332"/>
      <c r="CA21" s="332"/>
      <c r="CB21" s="332"/>
      <c r="CC21" s="332"/>
      <c r="CD21" s="332"/>
      <c r="CE21" s="332"/>
      <c r="CF21" s="332"/>
      <c r="CG21" s="332"/>
      <c r="CH21" s="264"/>
      <c r="CI21" s="264"/>
      <c r="CJ21" s="264"/>
      <c r="CK21" s="264"/>
      <c r="CL21" s="264"/>
      <c r="CM21" s="264"/>
      <c r="CN21" s="264"/>
      <c r="CO21" s="264"/>
      <c r="CP21" s="264"/>
      <c r="CQ21" s="264"/>
      <c r="CR21" s="264"/>
      <c r="CS21" s="264"/>
      <c r="CT21" s="264"/>
      <c r="CU21" s="264"/>
      <c r="CV21" s="264"/>
      <c r="CW21" s="264"/>
      <c r="CX21" s="264"/>
      <c r="CY21" s="264"/>
      <c r="CZ21" s="264"/>
      <c r="DA21" s="264"/>
      <c r="DB21" s="264"/>
      <c r="DC21" s="264"/>
      <c r="DD21" s="264"/>
      <c r="DE21" s="264"/>
      <c r="DF21" s="264"/>
      <c r="DG21" s="264"/>
      <c r="DH21" s="264"/>
      <c r="DI21" s="264"/>
      <c r="DJ21" s="264"/>
      <c r="DK21" s="264"/>
      <c r="DL21" s="264"/>
      <c r="DM21" s="264"/>
      <c r="DN21" s="264"/>
      <c r="DO21" s="264"/>
      <c r="DP21" s="264"/>
      <c r="DQ21" s="264"/>
      <c r="DR21" s="264"/>
      <c r="DS21" s="264"/>
      <c r="DT21" s="264"/>
      <c r="DU21" s="264"/>
      <c r="DV21" s="264"/>
      <c r="DW21" s="264"/>
      <c r="DX21" s="264"/>
      <c r="DY21" s="264"/>
      <c r="DZ21" s="264"/>
      <c r="EA21" s="264"/>
      <c r="EB21" s="264"/>
      <c r="EC21" s="264"/>
      <c r="ED21" s="264"/>
      <c r="EE21" s="264"/>
      <c r="EF21" s="264"/>
      <c r="EG21" s="264"/>
      <c r="EH21" s="264"/>
      <c r="EI21" s="264"/>
      <c r="EJ21" s="264"/>
      <c r="EK21" s="264"/>
      <c r="EL21" s="264"/>
      <c r="EM21" s="264"/>
      <c r="EN21" s="264"/>
      <c r="EO21" s="264"/>
      <c r="EP21" s="264"/>
      <c r="EQ21" s="264"/>
      <c r="ER21" s="264"/>
      <c r="ES21" s="264"/>
      <c r="ET21" s="264"/>
      <c r="EU21" s="264"/>
      <c r="EV21" s="264"/>
      <c r="EW21" s="264"/>
      <c r="EX21" s="264"/>
      <c r="EY21" s="264"/>
      <c r="EZ21" s="264"/>
      <c r="FA21" s="264"/>
      <c r="FB21" s="264"/>
      <c r="FC21" s="264"/>
      <c r="FD21" s="264"/>
      <c r="FE21" s="264"/>
      <c r="FF21" s="264"/>
      <c r="FG21" s="264"/>
      <c r="FH21" s="264"/>
      <c r="FI21" s="264"/>
      <c r="FJ21" s="264"/>
      <c r="FK21" s="264"/>
      <c r="FL21" s="264"/>
      <c r="FM21" s="264"/>
      <c r="FN21" s="264"/>
      <c r="FO21" s="264"/>
      <c r="FP21" s="264"/>
      <c r="FQ21" s="264"/>
      <c r="FR21" s="264"/>
      <c r="FS21" s="264"/>
      <c r="FT21" s="264"/>
      <c r="FU21" s="264"/>
      <c r="FV21" s="264"/>
      <c r="FW21" s="264"/>
      <c r="FX21" s="264"/>
      <c r="FY21" s="264"/>
      <c r="FZ21" s="264"/>
      <c r="GA21" s="264"/>
      <c r="GB21" s="264"/>
      <c r="GC21" s="264"/>
      <c r="GD21" s="264"/>
      <c r="GE21" s="264"/>
      <c r="GF21" s="264"/>
      <c r="GG21" s="264"/>
      <c r="GH21" s="264"/>
      <c r="GI21" s="264"/>
      <c r="GJ21" s="264"/>
      <c r="GK21" s="264"/>
      <c r="GL21" s="264"/>
      <c r="GM21" s="264"/>
      <c r="GN21" s="264"/>
      <c r="GO21" s="264"/>
      <c r="GP21" s="264"/>
      <c r="GQ21" s="264"/>
      <c r="GR21" s="264"/>
      <c r="GS21" s="264"/>
      <c r="GT21" s="264"/>
      <c r="GU21" s="264"/>
      <c r="GV21" s="264"/>
      <c r="GW21" s="264"/>
      <c r="GX21" s="264"/>
      <c r="GY21" s="264"/>
      <c r="GZ21" s="264"/>
      <c r="HA21" s="264"/>
      <c r="HB21" s="264"/>
      <c r="HC21" s="264"/>
      <c r="HD21" s="264"/>
      <c r="HE21" s="264"/>
      <c r="HF21" s="264"/>
      <c r="HG21" s="264"/>
      <c r="HH21" s="264"/>
      <c r="HI21" s="264"/>
      <c r="HJ21" s="264"/>
      <c r="HK21" s="264"/>
      <c r="HL21" s="264"/>
      <c r="HM21" s="264"/>
      <c r="HN21" s="264"/>
      <c r="HO21" s="264"/>
      <c r="HP21" s="264"/>
      <c r="HQ21" s="264"/>
      <c r="HR21" s="264"/>
      <c r="HS21" s="264"/>
      <c r="HT21" s="264"/>
      <c r="HU21" s="264"/>
      <c r="HV21" s="264"/>
      <c r="HW21" s="264"/>
      <c r="HX21" s="264"/>
      <c r="HY21" s="264"/>
      <c r="HZ21" s="264"/>
      <c r="IA21" s="264"/>
      <c r="IB21" s="264"/>
      <c r="IC21" s="264"/>
      <c r="ID21" s="264"/>
      <c r="IE21" s="264"/>
      <c r="IF21" s="264"/>
      <c r="IG21" s="264"/>
      <c r="IH21" s="264"/>
      <c r="II21" s="264"/>
      <c r="IJ21" s="264"/>
      <c r="IK21" s="264"/>
      <c r="IL21" s="264"/>
      <c r="IM21" s="264"/>
      <c r="IN21" s="264"/>
      <c r="IO21" s="264"/>
      <c r="IP21" s="264"/>
      <c r="IQ21" s="264"/>
      <c r="IR21" s="264"/>
      <c r="IS21" s="264"/>
      <c r="IT21" s="264"/>
      <c r="IU21" s="264"/>
      <c r="IV21" s="264"/>
      <c r="IW21" s="264"/>
      <c r="IX21" s="264"/>
      <c r="IY21" s="264"/>
      <c r="IZ21" s="264"/>
      <c r="JA21" s="264"/>
      <c r="JB21" s="264"/>
      <c r="JC21" s="264"/>
      <c r="JD21" s="264"/>
      <c r="JE21" s="264"/>
      <c r="JF21" s="264"/>
      <c r="JG21" s="264"/>
      <c r="JH21" s="264"/>
      <c r="JI21" s="264"/>
      <c r="JJ21" s="264"/>
      <c r="JK21" s="264"/>
      <c r="JL21" s="264"/>
    </row>
    <row r="22" spans="1:272" s="265" customFormat="1">
      <c r="A22" s="278" t="s">
        <v>144</v>
      </c>
      <c r="B22" s="279"/>
      <c r="C22" s="279">
        <f>(C20+C19+C18+C17+C15+C16+C14+C13+C12)*0.03</f>
        <v>264.53699999999998</v>
      </c>
      <c r="D22" s="279">
        <f t="shared" ref="D22:N22" si="17">(D20+D19+D18+D17+D15+D16+D14+D13+D12)*0.03</f>
        <v>370.35179999999997</v>
      </c>
      <c r="E22" s="279">
        <f t="shared" si="17"/>
        <v>476.16659999999996</v>
      </c>
      <c r="F22" s="279">
        <f t="shared" si="17"/>
        <v>581.98140000000001</v>
      </c>
      <c r="G22" s="279">
        <f t="shared" si="17"/>
        <v>687.79619999999989</v>
      </c>
      <c r="H22" s="279">
        <f t="shared" si="17"/>
        <v>793.61099999999999</v>
      </c>
      <c r="I22" s="279">
        <f t="shared" si="17"/>
        <v>899.42579999999998</v>
      </c>
      <c r="J22" s="279">
        <f t="shared" si="17"/>
        <v>1005.2405999999999</v>
      </c>
      <c r="K22" s="279">
        <f t="shared" si="17"/>
        <v>1111.0554</v>
      </c>
      <c r="L22" s="279">
        <f t="shared" si="17"/>
        <v>1216.8701999999998</v>
      </c>
      <c r="M22" s="279">
        <f t="shared" si="17"/>
        <v>1322.6849999999999</v>
      </c>
      <c r="N22" s="279">
        <f t="shared" si="17"/>
        <v>1428.4997999999998</v>
      </c>
      <c r="O22" s="279">
        <f t="shared" si="14"/>
        <v>10158.220799999999</v>
      </c>
      <c r="P22" s="329"/>
      <c r="Q22" s="279">
        <f t="shared" ref="Q22:AB22" si="18">(Q20+Q19+Q18+Q17+Q15+Q16+Q14+Q13+Q12)*0.03</f>
        <v>1534.3145999999997</v>
      </c>
      <c r="R22" s="279">
        <f t="shared" si="18"/>
        <v>1640.1293999999998</v>
      </c>
      <c r="S22" s="279">
        <f t="shared" si="18"/>
        <v>1745.9441999999999</v>
      </c>
      <c r="T22" s="279">
        <f t="shared" si="18"/>
        <v>1851.759</v>
      </c>
      <c r="U22" s="279">
        <f t="shared" si="18"/>
        <v>1957.5737999999999</v>
      </c>
      <c r="V22" s="279">
        <f t="shared" si="18"/>
        <v>2063.3885999999998</v>
      </c>
      <c r="W22" s="279">
        <f t="shared" si="18"/>
        <v>2169.2033999999999</v>
      </c>
      <c r="X22" s="279">
        <f t="shared" si="18"/>
        <v>2275.0181999999995</v>
      </c>
      <c r="Y22" s="279">
        <f t="shared" si="18"/>
        <v>2380.8329999999996</v>
      </c>
      <c r="Z22" s="279">
        <f t="shared" si="18"/>
        <v>2486.6477999999997</v>
      </c>
      <c r="AA22" s="279">
        <f t="shared" si="18"/>
        <v>2592.4625999999998</v>
      </c>
      <c r="AB22" s="279">
        <f t="shared" si="18"/>
        <v>2698.2773999999995</v>
      </c>
      <c r="AC22" s="279">
        <f t="shared" si="11"/>
        <v>25395.551999999996</v>
      </c>
      <c r="AD22" s="329"/>
      <c r="AE22" s="279">
        <f t="shared" ref="AE22:AP22" si="19">(AE20+AE19+AE18+AE17+AE15+AE16+AE14+AE13+AE12)*0.03</f>
        <v>2804.0921999999996</v>
      </c>
      <c r="AF22" s="279">
        <f t="shared" si="19"/>
        <v>2909.9069999999997</v>
      </c>
      <c r="AG22" s="279">
        <f t="shared" si="19"/>
        <v>3015.7217999999998</v>
      </c>
      <c r="AH22" s="279">
        <f t="shared" si="19"/>
        <v>3121.5365999999999</v>
      </c>
      <c r="AI22" s="279">
        <f t="shared" si="19"/>
        <v>3227.3514</v>
      </c>
      <c r="AJ22" s="279">
        <f t="shared" si="19"/>
        <v>3333.1661999999997</v>
      </c>
      <c r="AK22" s="279">
        <f t="shared" si="19"/>
        <v>3438.9809999999998</v>
      </c>
      <c r="AL22" s="279">
        <f t="shared" si="19"/>
        <v>3544.7957999999999</v>
      </c>
      <c r="AM22" s="279">
        <f t="shared" si="19"/>
        <v>3650.6106</v>
      </c>
      <c r="AN22" s="279">
        <f t="shared" si="19"/>
        <v>3756.4253999999996</v>
      </c>
      <c r="AO22" s="279">
        <f t="shared" si="19"/>
        <v>3862.2401999999997</v>
      </c>
      <c r="AP22" s="279">
        <f t="shared" si="19"/>
        <v>3968.0549999999998</v>
      </c>
      <c r="AQ22" s="279">
        <f t="shared" si="12"/>
        <v>40632.883199999997</v>
      </c>
      <c r="AR22" s="331"/>
      <c r="AS22" s="331"/>
      <c r="AT22" s="332"/>
      <c r="AU22" s="332"/>
      <c r="AV22" s="332"/>
      <c r="AW22" s="332"/>
      <c r="AX22" s="332"/>
      <c r="AY22" s="332"/>
      <c r="AZ22" s="332"/>
      <c r="BA22" s="332"/>
      <c r="BB22" s="332"/>
      <c r="BC22" s="332"/>
      <c r="BD22" s="332"/>
      <c r="BE22" s="332"/>
      <c r="BF22" s="332"/>
      <c r="BG22" s="332"/>
      <c r="BH22" s="332"/>
      <c r="BI22" s="332"/>
      <c r="BJ22" s="332"/>
      <c r="BK22" s="332"/>
      <c r="BL22" s="332"/>
      <c r="BM22" s="332"/>
      <c r="BN22" s="332"/>
      <c r="BO22" s="332"/>
      <c r="BP22" s="332"/>
      <c r="BQ22" s="332"/>
      <c r="BR22" s="332"/>
      <c r="BS22" s="332"/>
      <c r="BT22" s="332"/>
      <c r="BU22" s="332"/>
      <c r="BV22" s="332"/>
      <c r="BW22" s="332"/>
      <c r="BX22" s="332"/>
      <c r="BY22" s="332"/>
      <c r="BZ22" s="332"/>
      <c r="CA22" s="332"/>
      <c r="CB22" s="332"/>
      <c r="CC22" s="332"/>
      <c r="CD22" s="332"/>
      <c r="CE22" s="332"/>
      <c r="CF22" s="332"/>
      <c r="CG22" s="332"/>
      <c r="CH22" s="264"/>
      <c r="CI22" s="264"/>
      <c r="CJ22" s="264"/>
      <c r="CK22" s="264"/>
      <c r="CL22" s="264"/>
      <c r="CM22" s="264"/>
      <c r="CN22" s="264"/>
      <c r="CO22" s="264"/>
      <c r="CP22" s="264"/>
      <c r="CQ22" s="264"/>
      <c r="CR22" s="264"/>
      <c r="CS22" s="264"/>
      <c r="CT22" s="264"/>
      <c r="CU22" s="264"/>
      <c r="CV22" s="264"/>
      <c r="CW22" s="264"/>
      <c r="CX22" s="264"/>
      <c r="CY22" s="264"/>
      <c r="CZ22" s="264"/>
      <c r="DA22" s="264"/>
      <c r="DB22" s="264"/>
      <c r="DC22" s="264"/>
      <c r="DD22" s="264"/>
      <c r="DE22" s="264"/>
      <c r="DF22" s="264"/>
      <c r="DG22" s="264"/>
      <c r="DH22" s="264"/>
      <c r="DI22" s="264"/>
      <c r="DJ22" s="264"/>
      <c r="DK22" s="264"/>
      <c r="DL22" s="264"/>
      <c r="DM22" s="264"/>
      <c r="DN22" s="264"/>
      <c r="DO22" s="264"/>
      <c r="DP22" s="264"/>
      <c r="DQ22" s="264"/>
      <c r="DR22" s="264"/>
      <c r="DS22" s="264"/>
      <c r="DT22" s="264"/>
      <c r="DU22" s="264"/>
      <c r="DV22" s="264"/>
      <c r="DW22" s="264"/>
      <c r="DX22" s="264"/>
      <c r="DY22" s="264"/>
      <c r="DZ22" s="264"/>
      <c r="EA22" s="264"/>
      <c r="EB22" s="264"/>
      <c r="EC22" s="264"/>
      <c r="ED22" s="264"/>
      <c r="EE22" s="264"/>
      <c r="EF22" s="264"/>
      <c r="EG22" s="264"/>
      <c r="EH22" s="264"/>
      <c r="EI22" s="264"/>
      <c r="EJ22" s="264"/>
      <c r="EK22" s="264"/>
      <c r="EL22" s="264"/>
      <c r="EM22" s="264"/>
      <c r="EN22" s="264"/>
      <c r="EO22" s="264"/>
      <c r="EP22" s="264"/>
      <c r="EQ22" s="264"/>
      <c r="ER22" s="264"/>
      <c r="ES22" s="264"/>
      <c r="ET22" s="264"/>
      <c r="EU22" s="264"/>
      <c r="EV22" s="264"/>
      <c r="EW22" s="264"/>
      <c r="EX22" s="264"/>
      <c r="EY22" s="264"/>
      <c r="EZ22" s="264"/>
      <c r="FA22" s="264"/>
      <c r="FB22" s="264"/>
      <c r="FC22" s="264"/>
      <c r="FD22" s="264"/>
      <c r="FE22" s="264"/>
      <c r="FF22" s="264"/>
      <c r="FG22" s="264"/>
      <c r="FH22" s="264"/>
      <c r="FI22" s="264"/>
      <c r="FJ22" s="264"/>
      <c r="FK22" s="264"/>
      <c r="FL22" s="264"/>
      <c r="FM22" s="264"/>
      <c r="FN22" s="264"/>
      <c r="FO22" s="264"/>
      <c r="FP22" s="264"/>
      <c r="FQ22" s="264"/>
      <c r="FR22" s="264"/>
      <c r="FS22" s="264"/>
      <c r="FT22" s="264"/>
      <c r="FU22" s="264"/>
      <c r="FV22" s="264"/>
      <c r="FW22" s="264"/>
      <c r="FX22" s="264"/>
      <c r="FY22" s="264"/>
      <c r="FZ22" s="264"/>
      <c r="GA22" s="264"/>
      <c r="GB22" s="264"/>
      <c r="GC22" s="264"/>
      <c r="GD22" s="264"/>
      <c r="GE22" s="264"/>
      <c r="GF22" s="264"/>
      <c r="GG22" s="264"/>
      <c r="GH22" s="264"/>
      <c r="GI22" s="264"/>
      <c r="GJ22" s="264"/>
      <c r="GK22" s="264"/>
      <c r="GL22" s="264"/>
      <c r="GM22" s="264"/>
      <c r="GN22" s="264"/>
      <c r="GO22" s="264"/>
      <c r="GP22" s="264"/>
      <c r="GQ22" s="264"/>
      <c r="GR22" s="264"/>
      <c r="GS22" s="264"/>
      <c r="GT22" s="264"/>
      <c r="GU22" s="264"/>
      <c r="GV22" s="264"/>
      <c r="GW22" s="264"/>
      <c r="GX22" s="264"/>
      <c r="GY22" s="264"/>
      <c r="GZ22" s="264"/>
      <c r="HA22" s="264"/>
      <c r="HB22" s="264"/>
      <c r="HC22" s="264"/>
      <c r="HD22" s="264"/>
      <c r="HE22" s="264"/>
      <c r="HF22" s="264"/>
      <c r="HG22" s="264"/>
      <c r="HH22" s="264"/>
      <c r="HI22" s="264"/>
      <c r="HJ22" s="264"/>
      <c r="HK22" s="264"/>
      <c r="HL22" s="264"/>
      <c r="HM22" s="264"/>
      <c r="HN22" s="264"/>
      <c r="HO22" s="264"/>
      <c r="HP22" s="264"/>
      <c r="HQ22" s="264"/>
      <c r="HR22" s="264"/>
      <c r="HS22" s="264"/>
      <c r="HT22" s="264"/>
      <c r="HU22" s="264"/>
      <c r="HV22" s="264"/>
      <c r="HW22" s="264"/>
      <c r="HX22" s="264"/>
      <c r="HY22" s="264"/>
      <c r="HZ22" s="264"/>
      <c r="IA22" s="264"/>
      <c r="IB22" s="264"/>
      <c r="IC22" s="264"/>
      <c r="ID22" s="264"/>
      <c r="IE22" s="264"/>
      <c r="IF22" s="264"/>
      <c r="IG22" s="264"/>
      <c r="IH22" s="264"/>
      <c r="II22" s="264"/>
      <c r="IJ22" s="264"/>
      <c r="IK22" s="264"/>
      <c r="IL22" s="264"/>
      <c r="IM22" s="264"/>
      <c r="IN22" s="264"/>
      <c r="IO22" s="264"/>
      <c r="IP22" s="264"/>
      <c r="IQ22" s="264"/>
      <c r="IR22" s="264"/>
      <c r="IS22" s="264"/>
      <c r="IT22" s="264"/>
      <c r="IU22" s="264"/>
      <c r="IV22" s="264"/>
      <c r="IW22" s="264"/>
      <c r="IX22" s="264"/>
      <c r="IY22" s="264"/>
      <c r="IZ22" s="264"/>
      <c r="JA22" s="264"/>
      <c r="JB22" s="264"/>
      <c r="JC22" s="264"/>
      <c r="JD22" s="264"/>
      <c r="JE22" s="264"/>
      <c r="JF22" s="264"/>
      <c r="JG22" s="264"/>
      <c r="JH22" s="264"/>
      <c r="JI22" s="264"/>
      <c r="JJ22" s="264"/>
      <c r="JK22" s="264"/>
      <c r="JL22" s="264"/>
    </row>
    <row r="23" spans="1:272" s="265" customFormat="1">
      <c r="A23" s="278" t="s">
        <v>145</v>
      </c>
      <c r="B23" s="279"/>
      <c r="C23" s="279">
        <f>(C13+C12+C14+C15+C16+C17+C18+C19+C20)*0.05</f>
        <v>440.89499999999998</v>
      </c>
      <c r="D23" s="279">
        <f t="shared" ref="D23:N23" si="20">(D13+D12+D14+D15+D16+D17+D18+D19+D20)*0.05</f>
        <v>617.25300000000004</v>
      </c>
      <c r="E23" s="279">
        <f t="shared" si="20"/>
        <v>793.61099999999999</v>
      </c>
      <c r="F23" s="279">
        <f t="shared" si="20"/>
        <v>969.96900000000028</v>
      </c>
      <c r="G23" s="279">
        <f t="shared" si="20"/>
        <v>1146.327</v>
      </c>
      <c r="H23" s="279">
        <f t="shared" si="20"/>
        <v>1322.6850000000002</v>
      </c>
      <c r="I23" s="279">
        <f t="shared" si="20"/>
        <v>1499.0430000000001</v>
      </c>
      <c r="J23" s="279">
        <f t="shared" si="20"/>
        <v>1675.4010000000003</v>
      </c>
      <c r="K23" s="279">
        <f t="shared" si="20"/>
        <v>1851.7589999999998</v>
      </c>
      <c r="L23" s="279">
        <f t="shared" si="20"/>
        <v>2028.1170000000002</v>
      </c>
      <c r="M23" s="279">
        <f t="shared" si="20"/>
        <v>2204.4749999999999</v>
      </c>
      <c r="N23" s="279">
        <f t="shared" si="20"/>
        <v>2380.8330000000001</v>
      </c>
      <c r="O23" s="279">
        <f>SUM(B23:N23)</f>
        <v>16930.368000000002</v>
      </c>
      <c r="P23" s="329"/>
      <c r="Q23" s="279">
        <f>(Q13+Q12+Q14+Q15+Q16+Q17+Q18+Q19+Q20)*0.05</f>
        <v>2557.1910000000007</v>
      </c>
      <c r="R23" s="279">
        <f t="shared" ref="R23:AB23" si="21">(R13+R12+R14+R15+R16+R17+R18+R19+R20)*0.05</f>
        <v>2733.549</v>
      </c>
      <c r="S23" s="279">
        <f t="shared" si="21"/>
        <v>2909.9070000000002</v>
      </c>
      <c r="T23" s="279">
        <f t="shared" si="21"/>
        <v>3086.2650000000003</v>
      </c>
      <c r="U23" s="279">
        <f t="shared" si="21"/>
        <v>3262.623</v>
      </c>
      <c r="V23" s="279">
        <f t="shared" si="21"/>
        <v>3438.9810000000007</v>
      </c>
      <c r="W23" s="279">
        <f t="shared" si="21"/>
        <v>3615.3389999999995</v>
      </c>
      <c r="X23" s="279">
        <f t="shared" si="21"/>
        <v>3791.6969999999997</v>
      </c>
      <c r="Y23" s="279">
        <f t="shared" si="21"/>
        <v>3968.0550000000003</v>
      </c>
      <c r="Z23" s="279">
        <f t="shared" si="21"/>
        <v>4144.4129999999996</v>
      </c>
      <c r="AA23" s="279">
        <f t="shared" si="21"/>
        <v>4320.7709999999997</v>
      </c>
      <c r="AB23" s="279">
        <f t="shared" si="21"/>
        <v>4497.1289999999999</v>
      </c>
      <c r="AC23" s="279">
        <f t="shared" si="11"/>
        <v>42325.919999999998</v>
      </c>
      <c r="AD23" s="329"/>
      <c r="AE23" s="279">
        <f>(AE13+AE12+AE14+AE15+AE16+AE17+AE18+AE19+AE20)*0.05</f>
        <v>4673.4870000000001</v>
      </c>
      <c r="AF23" s="279">
        <f t="shared" ref="AF23:AP23" si="22">(AF13+AF12+AF14+AF15+AF16+AF17+AF18+AF19+AF20)*0.05</f>
        <v>4849.8450000000003</v>
      </c>
      <c r="AG23" s="279">
        <f t="shared" si="22"/>
        <v>5026.2030000000004</v>
      </c>
      <c r="AH23" s="279">
        <f t="shared" si="22"/>
        <v>5202.5610000000006</v>
      </c>
      <c r="AI23" s="279">
        <f t="shared" si="22"/>
        <v>5378.9190000000008</v>
      </c>
      <c r="AJ23" s="279">
        <f t="shared" si="22"/>
        <v>5555.277000000001</v>
      </c>
      <c r="AK23" s="279">
        <f t="shared" si="22"/>
        <v>5731.6350000000002</v>
      </c>
      <c r="AL23" s="279">
        <f t="shared" si="22"/>
        <v>5907.9929999999995</v>
      </c>
      <c r="AM23" s="279">
        <f t="shared" si="22"/>
        <v>6084.3509999999997</v>
      </c>
      <c r="AN23" s="279">
        <f t="shared" si="22"/>
        <v>6260.7090000000007</v>
      </c>
      <c r="AO23" s="279">
        <f t="shared" si="22"/>
        <v>6437.0670000000009</v>
      </c>
      <c r="AP23" s="279">
        <f t="shared" si="22"/>
        <v>6613.4250000000002</v>
      </c>
      <c r="AQ23" s="279">
        <f t="shared" si="12"/>
        <v>67721.472000000009</v>
      </c>
      <c r="AR23" s="331"/>
      <c r="AS23" s="331"/>
      <c r="AT23" s="332"/>
      <c r="AU23" s="332"/>
      <c r="AV23" s="332"/>
      <c r="AW23" s="332"/>
      <c r="AX23" s="332"/>
      <c r="AY23" s="332"/>
      <c r="AZ23" s="332"/>
      <c r="BA23" s="332"/>
      <c r="BB23" s="332"/>
      <c r="BC23" s="332"/>
      <c r="BD23" s="332"/>
      <c r="BE23" s="332"/>
      <c r="BF23" s="332"/>
      <c r="BG23" s="332"/>
      <c r="BH23" s="332"/>
      <c r="BI23" s="332"/>
      <c r="BJ23" s="332"/>
      <c r="BK23" s="332"/>
      <c r="BL23" s="332"/>
      <c r="BM23" s="332"/>
      <c r="BN23" s="332"/>
      <c r="BO23" s="332"/>
      <c r="BP23" s="332"/>
      <c r="BQ23" s="332"/>
      <c r="BR23" s="332"/>
      <c r="BS23" s="332"/>
      <c r="BT23" s="332"/>
      <c r="BU23" s="332"/>
      <c r="BV23" s="332"/>
      <c r="BW23" s="332"/>
      <c r="BX23" s="332"/>
      <c r="BY23" s="332"/>
      <c r="BZ23" s="332"/>
      <c r="CA23" s="332"/>
      <c r="CB23" s="332"/>
      <c r="CC23" s="332"/>
      <c r="CD23" s="332"/>
      <c r="CE23" s="332"/>
      <c r="CF23" s="332"/>
      <c r="CG23" s="332"/>
      <c r="CH23" s="264"/>
      <c r="CI23" s="264"/>
      <c r="CJ23" s="264"/>
      <c r="CK23" s="264"/>
      <c r="CL23" s="264"/>
      <c r="CM23" s="264"/>
      <c r="CN23" s="264"/>
      <c r="CO23" s="264"/>
      <c r="CP23" s="264"/>
      <c r="CQ23" s="264"/>
      <c r="CR23" s="264"/>
      <c r="CS23" s="264"/>
      <c r="CT23" s="264"/>
      <c r="CU23" s="264"/>
      <c r="CV23" s="264"/>
      <c r="CW23" s="264"/>
      <c r="CX23" s="264"/>
      <c r="CY23" s="264"/>
      <c r="CZ23" s="264"/>
      <c r="DA23" s="264"/>
      <c r="DB23" s="264"/>
      <c r="DC23" s="264"/>
      <c r="DD23" s="264"/>
      <c r="DE23" s="264"/>
      <c r="DF23" s="264"/>
      <c r="DG23" s="264"/>
      <c r="DH23" s="264"/>
      <c r="DI23" s="264"/>
      <c r="DJ23" s="264"/>
      <c r="DK23" s="264"/>
      <c r="DL23" s="264"/>
      <c r="DM23" s="264"/>
      <c r="DN23" s="264"/>
      <c r="DO23" s="264"/>
      <c r="DP23" s="264"/>
      <c r="DQ23" s="264"/>
      <c r="DR23" s="264"/>
      <c r="DS23" s="264"/>
      <c r="DT23" s="264"/>
      <c r="DU23" s="264"/>
      <c r="DV23" s="264"/>
      <c r="DW23" s="264"/>
      <c r="DX23" s="264"/>
      <c r="DY23" s="264"/>
      <c r="DZ23" s="264"/>
      <c r="EA23" s="264"/>
      <c r="EB23" s="264"/>
      <c r="EC23" s="264"/>
      <c r="ED23" s="264"/>
      <c r="EE23" s="264"/>
      <c r="EF23" s="264"/>
      <c r="EG23" s="264"/>
      <c r="EH23" s="264"/>
      <c r="EI23" s="264"/>
      <c r="EJ23" s="264"/>
      <c r="EK23" s="264"/>
      <c r="EL23" s="264"/>
      <c r="EM23" s="264"/>
      <c r="EN23" s="264"/>
      <c r="EO23" s="264"/>
      <c r="EP23" s="264"/>
      <c r="EQ23" s="264"/>
      <c r="ER23" s="264"/>
      <c r="ES23" s="264"/>
      <c r="ET23" s="264"/>
      <c r="EU23" s="264"/>
      <c r="EV23" s="264"/>
      <c r="EW23" s="264"/>
      <c r="EX23" s="264"/>
      <c r="EY23" s="264"/>
      <c r="EZ23" s="264"/>
      <c r="FA23" s="264"/>
      <c r="FB23" s="264"/>
      <c r="FC23" s="264"/>
      <c r="FD23" s="264"/>
      <c r="FE23" s="264"/>
      <c r="FF23" s="264"/>
      <c r="FG23" s="264"/>
      <c r="FH23" s="264"/>
      <c r="FI23" s="264"/>
      <c r="FJ23" s="264"/>
      <c r="FK23" s="264"/>
      <c r="FL23" s="264"/>
      <c r="FM23" s="264"/>
      <c r="FN23" s="264"/>
      <c r="FO23" s="264"/>
      <c r="FP23" s="264"/>
      <c r="FQ23" s="264"/>
      <c r="FR23" s="264"/>
      <c r="FS23" s="264"/>
      <c r="FT23" s="264"/>
      <c r="FU23" s="264"/>
      <c r="FV23" s="264"/>
      <c r="FW23" s="264"/>
      <c r="FX23" s="264"/>
      <c r="FY23" s="264"/>
      <c r="FZ23" s="264"/>
      <c r="GA23" s="264"/>
      <c r="GB23" s="264"/>
      <c r="GC23" s="264"/>
      <c r="GD23" s="264"/>
      <c r="GE23" s="264"/>
      <c r="GF23" s="264"/>
      <c r="GG23" s="264"/>
      <c r="GH23" s="264"/>
      <c r="GI23" s="264"/>
      <c r="GJ23" s="264"/>
      <c r="GK23" s="264"/>
      <c r="GL23" s="264"/>
      <c r="GM23" s="264"/>
      <c r="GN23" s="264"/>
      <c r="GO23" s="264"/>
      <c r="GP23" s="264"/>
      <c r="GQ23" s="264"/>
      <c r="GR23" s="264"/>
      <c r="GS23" s="264"/>
      <c r="GT23" s="264"/>
      <c r="GU23" s="264"/>
      <c r="GV23" s="264"/>
      <c r="GW23" s="264"/>
      <c r="GX23" s="264"/>
      <c r="GY23" s="264"/>
      <c r="GZ23" s="264"/>
      <c r="HA23" s="264"/>
      <c r="HB23" s="264"/>
      <c r="HC23" s="264"/>
      <c r="HD23" s="264"/>
      <c r="HE23" s="264"/>
      <c r="HF23" s="264"/>
      <c r="HG23" s="264"/>
      <c r="HH23" s="264"/>
      <c r="HI23" s="264"/>
      <c r="HJ23" s="264"/>
      <c r="HK23" s="264"/>
      <c r="HL23" s="264"/>
      <c r="HM23" s="264"/>
      <c r="HN23" s="264"/>
      <c r="HO23" s="264"/>
      <c r="HP23" s="264"/>
      <c r="HQ23" s="264"/>
      <c r="HR23" s="264"/>
      <c r="HS23" s="264"/>
      <c r="HT23" s="264"/>
      <c r="HU23" s="264"/>
      <c r="HV23" s="264"/>
      <c r="HW23" s="264"/>
      <c r="HX23" s="264"/>
      <c r="HY23" s="264"/>
      <c r="HZ23" s="264"/>
      <c r="IA23" s="264"/>
      <c r="IB23" s="264"/>
      <c r="IC23" s="264"/>
      <c r="ID23" s="264"/>
      <c r="IE23" s="264"/>
      <c r="IF23" s="264"/>
      <c r="IG23" s="264"/>
      <c r="IH23" s="264"/>
      <c r="II23" s="264"/>
      <c r="IJ23" s="264"/>
      <c r="IK23" s="264"/>
      <c r="IL23" s="264"/>
      <c r="IM23" s="264"/>
      <c r="IN23" s="264"/>
      <c r="IO23" s="264"/>
      <c r="IP23" s="264"/>
      <c r="IQ23" s="264"/>
      <c r="IR23" s="264"/>
      <c r="IS23" s="264"/>
      <c r="IT23" s="264"/>
      <c r="IU23" s="264"/>
      <c r="IV23" s="264"/>
      <c r="IW23" s="264"/>
      <c r="IX23" s="264"/>
      <c r="IY23" s="264"/>
      <c r="IZ23" s="264"/>
      <c r="JA23" s="264"/>
      <c r="JB23" s="264"/>
      <c r="JC23" s="264"/>
      <c r="JD23" s="264"/>
      <c r="JE23" s="264"/>
      <c r="JF23" s="264"/>
      <c r="JG23" s="264"/>
      <c r="JH23" s="264"/>
      <c r="JI23" s="264"/>
      <c r="JJ23" s="264"/>
      <c r="JK23" s="264"/>
      <c r="JL23" s="264"/>
    </row>
    <row r="24" spans="1:272" s="263" customFormat="1">
      <c r="A24" s="268" t="str">
        <f>'Sales Forecast'!A29</f>
        <v xml:space="preserve">Private Clients </v>
      </c>
      <c r="B24" s="269">
        <v>10</v>
      </c>
      <c r="C24" s="269">
        <f>'Sales Forecast'!C29*Cashflow!B24</f>
        <v>0</v>
      </c>
      <c r="D24" s="269">
        <f>'Sales Forecast'!D29*Cashflow!B24</f>
        <v>0</v>
      </c>
      <c r="E24" s="269">
        <f>'Sales Forecast'!E29*Cashflow!B24</f>
        <v>1120</v>
      </c>
      <c r="F24" s="269">
        <f>'Sales Forecast'!F29*Cashflow!B24</f>
        <v>1903.9999999999998</v>
      </c>
      <c r="G24" s="269">
        <f>'Sales Forecast'!G29*Cashflow!B24</f>
        <v>2687.9999999999995</v>
      </c>
      <c r="H24" s="269">
        <f>'Sales Forecast'!H29*Cashflow!B24</f>
        <v>3472</v>
      </c>
      <c r="I24" s="269">
        <f>'Sales Forecast'!I29*Cashflow!B24</f>
        <v>4256</v>
      </c>
      <c r="J24" s="269">
        <f>'Sales Forecast'!J29*Cashflow!B24</f>
        <v>5039.9999999999991</v>
      </c>
      <c r="K24" s="269">
        <f>'Sales Forecast'!K29*Cashflow!B24</f>
        <v>5824</v>
      </c>
      <c r="L24" s="269">
        <f>'Sales Forecast'!L29*Cashflow!B24</f>
        <v>6608</v>
      </c>
      <c r="M24" s="269">
        <f>'Sales Forecast'!M29*Cashflow!B24</f>
        <v>7391.9999999999991</v>
      </c>
      <c r="N24" s="269">
        <f>'Sales Forecast'!N29*Cashflow!B24</f>
        <v>8175.9999999999991</v>
      </c>
      <c r="O24" s="269">
        <f>SUM(B24:N24)</f>
        <v>46490</v>
      </c>
      <c r="P24" s="329"/>
      <c r="Q24" s="269">
        <f>'Sales Forecast'!R29*Cashflow!B24</f>
        <v>8960</v>
      </c>
      <c r="R24" s="269">
        <f>'Sales Forecast'!S29*Cashflow!B24</f>
        <v>9744</v>
      </c>
      <c r="S24" s="269">
        <f>'Sales Forecast'!T29*Cashflow!B24</f>
        <v>10528</v>
      </c>
      <c r="T24" s="269">
        <f>'Sales Forecast'!U29*Cashflow!B24</f>
        <v>11311.999999999998</v>
      </c>
      <c r="U24" s="269">
        <f>'Sales Forecast'!V29*Cashflow!B24</f>
        <v>12096</v>
      </c>
      <c r="V24" s="269">
        <f>'Sales Forecast'!W29*Cashflow!B24</f>
        <v>12880</v>
      </c>
      <c r="W24" s="269">
        <f>'Sales Forecast'!X29*Cashflow!B24</f>
        <v>13663.999999999998</v>
      </c>
      <c r="X24" s="269">
        <f>'Sales Forecast'!Y29*Cashflow!B24</f>
        <v>14448</v>
      </c>
      <c r="Y24" s="269">
        <f>'Sales Forecast'!Z29*Cashflow!B24</f>
        <v>15231.999999999998</v>
      </c>
      <c r="Z24" s="269">
        <f>'Sales Forecast'!AA29*Cashflow!B24</f>
        <v>16016</v>
      </c>
      <c r="AA24" s="269">
        <f>'Sales Forecast'!AB29*Cashflow!B24</f>
        <v>16800</v>
      </c>
      <c r="AB24" s="269">
        <f>'Sales Forecast'!AC29*Cashflow!B24</f>
        <v>17584</v>
      </c>
      <c r="AC24" s="269">
        <f t="shared" ref="AC24:AC34" si="23">SUM(Q24:AB24)</f>
        <v>159264</v>
      </c>
      <c r="AD24" s="329"/>
      <c r="AE24" s="269">
        <f>'Sales Forecast'!AG29*B24</f>
        <v>18368</v>
      </c>
      <c r="AF24" s="269">
        <f>'Sales Forecast'!AH29*B24</f>
        <v>19152</v>
      </c>
      <c r="AG24" s="269">
        <f>'Sales Forecast'!AI29*B24</f>
        <v>19936</v>
      </c>
      <c r="AH24" s="269">
        <f>'Sales Forecast'!AJ29*B24</f>
        <v>20720</v>
      </c>
      <c r="AI24" s="269">
        <f>'Sales Forecast'!AK29*B24</f>
        <v>21503.999999999996</v>
      </c>
      <c r="AJ24" s="269">
        <f>'Sales Forecast'!AL29*B24</f>
        <v>22287.999999999996</v>
      </c>
      <c r="AK24" s="269">
        <f>'Sales Forecast'!AM29*B24</f>
        <v>23072</v>
      </c>
      <c r="AL24" s="269">
        <f>'Sales Forecast'!AN29*B24</f>
        <v>23856</v>
      </c>
      <c r="AM24" s="269">
        <f>'Sales Forecast'!AO29*B24</f>
        <v>24640</v>
      </c>
      <c r="AN24" s="269">
        <f>'Sales Forecast'!AP29*B24</f>
        <v>25423.999999999996</v>
      </c>
      <c r="AO24" s="269">
        <f>'Sales Forecast'!AQ29*B24</f>
        <v>26207.999999999996</v>
      </c>
      <c r="AP24" s="269">
        <f>'Sales Forecast'!AR29*B24</f>
        <v>26992</v>
      </c>
      <c r="AQ24" s="269">
        <f t="shared" si="12"/>
        <v>272160</v>
      </c>
      <c r="AR24" s="331"/>
      <c r="AS24" s="331"/>
      <c r="AT24" s="332"/>
      <c r="AU24" s="332"/>
      <c r="AV24" s="332"/>
      <c r="AW24" s="332"/>
      <c r="AX24" s="332"/>
      <c r="AY24" s="332"/>
      <c r="AZ24" s="332"/>
      <c r="BA24" s="332"/>
      <c r="BB24" s="332"/>
      <c r="BC24" s="332"/>
      <c r="BD24" s="332"/>
      <c r="BE24" s="332"/>
      <c r="BF24" s="332"/>
      <c r="BG24" s="332"/>
      <c r="BH24" s="332"/>
      <c r="BI24" s="332"/>
      <c r="BJ24" s="332"/>
      <c r="BK24" s="332"/>
      <c r="BL24" s="332"/>
      <c r="BM24" s="332"/>
      <c r="BN24" s="332"/>
      <c r="BO24" s="332"/>
      <c r="BP24" s="332"/>
      <c r="BQ24" s="332"/>
      <c r="BR24" s="332"/>
      <c r="BS24" s="332"/>
      <c r="BT24" s="332"/>
      <c r="BU24" s="332"/>
      <c r="BV24" s="332"/>
      <c r="BW24" s="332"/>
      <c r="BX24" s="332"/>
      <c r="BY24" s="332"/>
      <c r="BZ24" s="332"/>
      <c r="CA24" s="332"/>
      <c r="CB24" s="332"/>
      <c r="CC24" s="332"/>
      <c r="CD24" s="332"/>
      <c r="CE24" s="332"/>
      <c r="CF24" s="332"/>
      <c r="CG24" s="332"/>
      <c r="CH24" s="262"/>
      <c r="CI24" s="262"/>
      <c r="CJ24" s="262"/>
      <c r="CK24" s="262"/>
      <c r="CL24" s="262"/>
      <c r="CM24" s="262"/>
      <c r="CN24" s="262"/>
      <c r="CO24" s="262"/>
      <c r="CP24" s="262"/>
      <c r="CQ24" s="262"/>
      <c r="CR24" s="262"/>
      <c r="CS24" s="262"/>
      <c r="CT24" s="262"/>
      <c r="CU24" s="262"/>
      <c r="CV24" s="262"/>
      <c r="CW24" s="262"/>
      <c r="CX24" s="262"/>
      <c r="CY24" s="262"/>
      <c r="CZ24" s="262"/>
      <c r="DA24" s="262"/>
      <c r="DB24" s="262"/>
      <c r="DC24" s="262"/>
      <c r="DD24" s="262"/>
      <c r="DE24" s="262"/>
      <c r="DF24" s="262"/>
      <c r="DG24" s="262"/>
      <c r="DH24" s="262"/>
      <c r="DI24" s="262"/>
      <c r="DJ24" s="262"/>
      <c r="DK24" s="262"/>
      <c r="DL24" s="262"/>
      <c r="DM24" s="262"/>
      <c r="DN24" s="262"/>
      <c r="DO24" s="262"/>
      <c r="DP24" s="262"/>
      <c r="DQ24" s="262"/>
      <c r="DR24" s="262"/>
      <c r="DS24" s="262"/>
      <c r="DT24" s="262"/>
      <c r="DU24" s="262"/>
      <c r="DV24" s="262"/>
      <c r="DW24" s="262"/>
      <c r="DX24" s="262"/>
      <c r="DY24" s="262"/>
      <c r="DZ24" s="262"/>
      <c r="EA24" s="262"/>
      <c r="EB24" s="262"/>
      <c r="EC24" s="262"/>
      <c r="ED24" s="262"/>
      <c r="EE24" s="262"/>
      <c r="EF24" s="262"/>
      <c r="EG24" s="262"/>
      <c r="EH24" s="262"/>
      <c r="EI24" s="262"/>
      <c r="EJ24" s="262"/>
      <c r="EK24" s="262"/>
      <c r="EL24" s="262"/>
      <c r="EM24" s="262"/>
      <c r="EN24" s="262"/>
      <c r="EO24" s="262"/>
      <c r="EP24" s="262"/>
      <c r="EQ24" s="262"/>
      <c r="ER24" s="262"/>
      <c r="ES24" s="262"/>
      <c r="ET24" s="262"/>
      <c r="EU24" s="262"/>
      <c r="EV24" s="262"/>
      <c r="EW24" s="262"/>
      <c r="EX24" s="262"/>
      <c r="EY24" s="262"/>
      <c r="EZ24" s="262"/>
      <c r="FA24" s="262"/>
      <c r="FB24" s="262"/>
      <c r="FC24" s="262"/>
      <c r="FD24" s="262"/>
      <c r="FE24" s="262"/>
      <c r="FF24" s="262"/>
      <c r="FG24" s="262"/>
      <c r="FH24" s="262"/>
      <c r="FI24" s="262"/>
      <c r="FJ24" s="262"/>
      <c r="FK24" s="262"/>
      <c r="FL24" s="262"/>
      <c r="FM24" s="262"/>
      <c r="FN24" s="262"/>
      <c r="FO24" s="262"/>
      <c r="FP24" s="262"/>
      <c r="FQ24" s="262"/>
      <c r="FR24" s="262"/>
      <c r="FS24" s="262"/>
      <c r="FT24" s="262"/>
      <c r="FU24" s="262"/>
      <c r="FV24" s="262"/>
      <c r="FW24" s="262"/>
      <c r="FX24" s="262"/>
      <c r="FY24" s="262"/>
      <c r="FZ24" s="262"/>
      <c r="GA24" s="262"/>
      <c r="GB24" s="262"/>
      <c r="GC24" s="262"/>
      <c r="GD24" s="262"/>
      <c r="GE24" s="262"/>
      <c r="GF24" s="262"/>
      <c r="GG24" s="262"/>
      <c r="GH24" s="262"/>
      <c r="GI24" s="262"/>
      <c r="GJ24" s="262"/>
      <c r="GK24" s="262"/>
      <c r="GL24" s="262"/>
      <c r="GM24" s="262"/>
      <c r="GN24" s="262"/>
      <c r="GO24" s="262"/>
      <c r="GP24" s="262"/>
      <c r="GQ24" s="262"/>
      <c r="GR24" s="262"/>
      <c r="GS24" s="262"/>
      <c r="GT24" s="262"/>
      <c r="GU24" s="262"/>
      <c r="GV24" s="262"/>
      <c r="GW24" s="262"/>
      <c r="GX24" s="262"/>
      <c r="GY24" s="262"/>
      <c r="GZ24" s="262"/>
      <c r="HA24" s="262"/>
      <c r="HB24" s="262"/>
      <c r="HC24" s="262"/>
      <c r="HD24" s="262"/>
      <c r="HE24" s="262"/>
      <c r="HF24" s="262"/>
      <c r="HG24" s="262"/>
      <c r="HH24" s="262"/>
      <c r="HI24" s="262"/>
      <c r="HJ24" s="262"/>
      <c r="HK24" s="262"/>
      <c r="HL24" s="262"/>
      <c r="HM24" s="262"/>
      <c r="HN24" s="262"/>
      <c r="HO24" s="262"/>
      <c r="HP24" s="262"/>
      <c r="HQ24" s="262"/>
      <c r="HR24" s="262"/>
      <c r="HS24" s="262"/>
      <c r="HT24" s="262"/>
      <c r="HU24" s="262"/>
      <c r="HV24" s="262"/>
      <c r="HW24" s="262"/>
      <c r="HX24" s="262"/>
      <c r="HY24" s="262"/>
      <c r="HZ24" s="262"/>
      <c r="IA24" s="262"/>
      <c r="IB24" s="262"/>
      <c r="IC24" s="262"/>
      <c r="ID24" s="262"/>
      <c r="IE24" s="262"/>
      <c r="IF24" s="262"/>
      <c r="IG24" s="262"/>
      <c r="IH24" s="262"/>
      <c r="II24" s="262"/>
      <c r="IJ24" s="262"/>
      <c r="IK24" s="262"/>
      <c r="IL24" s="262"/>
      <c r="IM24" s="262"/>
      <c r="IN24" s="262"/>
      <c r="IO24" s="262"/>
      <c r="IP24" s="262"/>
      <c r="IQ24" s="262"/>
      <c r="IR24" s="262"/>
      <c r="IS24" s="262"/>
      <c r="IT24" s="262"/>
      <c r="IU24" s="262"/>
      <c r="IV24" s="262"/>
      <c r="IW24" s="262"/>
      <c r="IX24" s="262"/>
      <c r="IY24" s="262"/>
      <c r="IZ24" s="262"/>
      <c r="JA24" s="262"/>
      <c r="JB24" s="262"/>
      <c r="JC24" s="262"/>
      <c r="JD24" s="262"/>
      <c r="JE24" s="262"/>
      <c r="JF24" s="262"/>
      <c r="JG24" s="262"/>
      <c r="JH24" s="262"/>
      <c r="JI24" s="262"/>
      <c r="JJ24" s="262"/>
      <c r="JK24" s="262"/>
      <c r="JL24" s="262"/>
    </row>
    <row r="25" spans="1:272" s="263" customFormat="1">
      <c r="A25" s="268" t="str">
        <f>'Sales Forecast'!A30</f>
        <v xml:space="preserve">Social Services </v>
      </c>
      <c r="B25" s="269">
        <f>B24</f>
        <v>10</v>
      </c>
      <c r="C25" s="269">
        <f>'Sales Forecast'!C30*Cashflow!B25</f>
        <v>0</v>
      </c>
      <c r="D25" s="269">
        <f>'Sales Forecast'!D30*Cashflow!B25</f>
        <v>0</v>
      </c>
      <c r="E25" s="269">
        <f>'Sales Forecast'!E30*Cashflow!B25</f>
        <v>1680</v>
      </c>
      <c r="F25" s="269">
        <f>'Sales Forecast'!F30*Cashflow!B25</f>
        <v>2855.9999999999995</v>
      </c>
      <c r="G25" s="269">
        <f>'Sales Forecast'!G30*Cashflow!B25</f>
        <v>4032</v>
      </c>
      <c r="H25" s="269">
        <f>'Sales Forecast'!H30*Cashflow!B25</f>
        <v>5208</v>
      </c>
      <c r="I25" s="269">
        <f>'Sales Forecast'!I30*Cashflow!B25</f>
        <v>6384</v>
      </c>
      <c r="J25" s="269">
        <f>'Sales Forecast'!J30*Cashflow!B25</f>
        <v>7560</v>
      </c>
      <c r="K25" s="269">
        <f>'Sales Forecast'!K30*Cashflow!B25</f>
        <v>8736</v>
      </c>
      <c r="L25" s="269">
        <f>'Sales Forecast'!L30*Cashflow!B25</f>
        <v>9912</v>
      </c>
      <c r="M25" s="269">
        <f>'Sales Forecast'!M30*Cashflow!B25</f>
        <v>11088</v>
      </c>
      <c r="N25" s="269">
        <f>'Sales Forecast'!N30*Cashflow!B25</f>
        <v>12263.999999999998</v>
      </c>
      <c r="O25" s="269">
        <f>SUM(B25:N25)</f>
        <v>69730</v>
      </c>
      <c r="P25" s="329"/>
      <c r="Q25" s="269">
        <f>'Sales Forecast'!R30*Cashflow!B25</f>
        <v>13440</v>
      </c>
      <c r="R25" s="269">
        <f>'Sales Forecast'!S30*Cashflow!B25</f>
        <v>14616</v>
      </c>
      <c r="S25" s="269">
        <f>'Sales Forecast'!T30*Cashflow!B25</f>
        <v>15791.999999999998</v>
      </c>
      <c r="T25" s="269">
        <f>'Sales Forecast'!U30*Cashflow!B25</f>
        <v>16968</v>
      </c>
      <c r="U25" s="269">
        <f>'Sales Forecast'!V30*Cashflow!B25</f>
        <v>18144</v>
      </c>
      <c r="V25" s="269">
        <f>'Sales Forecast'!W30*Cashflow!B25</f>
        <v>19319.999999999996</v>
      </c>
      <c r="W25" s="269">
        <f>'Sales Forecast'!X30*Cashflow!B25</f>
        <v>20496</v>
      </c>
      <c r="X25" s="269">
        <f>'Sales Forecast'!Y30*Cashflow!B25</f>
        <v>21672</v>
      </c>
      <c r="Y25" s="269">
        <f>'Sales Forecast'!Z30*Cashflow!B25</f>
        <v>22847.999999999996</v>
      </c>
      <c r="Z25" s="269">
        <f>'Sales Forecast'!AA30*Cashflow!B25</f>
        <v>24023.999999999996</v>
      </c>
      <c r="AA25" s="269">
        <f>'Sales Forecast'!AB30*Cashflow!B25</f>
        <v>25200</v>
      </c>
      <c r="AB25" s="269">
        <f>'Sales Forecast'!AC30*Cashflow!B25</f>
        <v>26376</v>
      </c>
      <c r="AC25" s="269">
        <f t="shared" si="23"/>
        <v>238896</v>
      </c>
      <c r="AD25" s="329"/>
      <c r="AE25" s="269">
        <f>'Sales Forecast'!AG30*B25</f>
        <v>27552</v>
      </c>
      <c r="AF25" s="269">
        <f>'Sales Forecast'!AH30*B25</f>
        <v>28727.999999999996</v>
      </c>
      <c r="AG25" s="269">
        <f>'Sales Forecast'!AI30*B25</f>
        <v>29903.999999999996</v>
      </c>
      <c r="AH25" s="269">
        <f>'Sales Forecast'!AJ30*B25</f>
        <v>31080</v>
      </c>
      <c r="AI25" s="269">
        <f>'Sales Forecast'!AK30*B25</f>
        <v>32256</v>
      </c>
      <c r="AJ25" s="269">
        <f>'Sales Forecast'!AL30*B25</f>
        <v>33432</v>
      </c>
      <c r="AK25" s="269">
        <f>'Sales Forecast'!AM30*B25</f>
        <v>34608</v>
      </c>
      <c r="AL25" s="269">
        <f>'Sales Forecast'!AN30*B25</f>
        <v>35784</v>
      </c>
      <c r="AM25" s="269">
        <f>'Sales Forecast'!AO30*B25</f>
        <v>36959.999999999993</v>
      </c>
      <c r="AN25" s="269">
        <f>'Sales Forecast'!AP30*B25</f>
        <v>38136</v>
      </c>
      <c r="AO25" s="269">
        <f>'Sales Forecast'!AQ30*B25</f>
        <v>39312</v>
      </c>
      <c r="AP25" s="269">
        <f>'Sales Forecast'!AR30*B25</f>
        <v>40488</v>
      </c>
      <c r="AQ25" s="269">
        <f t="shared" si="12"/>
        <v>408240</v>
      </c>
      <c r="AR25" s="331"/>
      <c r="AS25" s="331"/>
      <c r="AT25" s="332"/>
      <c r="AU25" s="332"/>
      <c r="AV25" s="332"/>
      <c r="AW25" s="332"/>
      <c r="AX25" s="332"/>
      <c r="AY25" s="332"/>
      <c r="AZ25" s="332"/>
      <c r="BA25" s="332"/>
      <c r="BB25" s="332"/>
      <c r="BC25" s="332"/>
      <c r="BD25" s="332"/>
      <c r="BE25" s="332"/>
      <c r="BF25" s="332"/>
      <c r="BG25" s="332"/>
      <c r="BH25" s="332"/>
      <c r="BI25" s="332"/>
      <c r="BJ25" s="332"/>
      <c r="BK25" s="332"/>
      <c r="BL25" s="332"/>
      <c r="BM25" s="332"/>
      <c r="BN25" s="332"/>
      <c r="BO25" s="332"/>
      <c r="BP25" s="332"/>
      <c r="BQ25" s="332"/>
      <c r="BR25" s="332"/>
      <c r="BS25" s="332"/>
      <c r="BT25" s="332"/>
      <c r="BU25" s="332"/>
      <c r="BV25" s="332"/>
      <c r="BW25" s="332"/>
      <c r="BX25" s="332"/>
      <c r="BY25" s="332"/>
      <c r="BZ25" s="332"/>
      <c r="CA25" s="332"/>
      <c r="CB25" s="332"/>
      <c r="CC25" s="332"/>
      <c r="CD25" s="332"/>
      <c r="CE25" s="332"/>
      <c r="CF25" s="332"/>
      <c r="CG25" s="332"/>
      <c r="CH25" s="262"/>
      <c r="CI25" s="262"/>
      <c r="CJ25" s="262"/>
      <c r="CK25" s="262"/>
      <c r="CL25" s="262"/>
      <c r="CM25" s="262"/>
      <c r="CN25" s="262"/>
      <c r="CO25" s="262"/>
      <c r="CP25" s="262"/>
      <c r="CQ25" s="262"/>
      <c r="CR25" s="262"/>
      <c r="CS25" s="262"/>
      <c r="CT25" s="262"/>
      <c r="CU25" s="262"/>
      <c r="CV25" s="262"/>
      <c r="CW25" s="262"/>
      <c r="CX25" s="262"/>
      <c r="CY25" s="262"/>
      <c r="CZ25" s="262"/>
      <c r="DA25" s="262"/>
      <c r="DB25" s="262"/>
      <c r="DC25" s="262"/>
      <c r="DD25" s="262"/>
      <c r="DE25" s="262"/>
      <c r="DF25" s="262"/>
      <c r="DG25" s="262"/>
      <c r="DH25" s="262"/>
      <c r="DI25" s="262"/>
      <c r="DJ25" s="262"/>
      <c r="DK25" s="262"/>
      <c r="DL25" s="262"/>
      <c r="DM25" s="262"/>
      <c r="DN25" s="262"/>
      <c r="DO25" s="262"/>
      <c r="DP25" s="262"/>
      <c r="DQ25" s="262"/>
      <c r="DR25" s="262"/>
      <c r="DS25" s="262"/>
      <c r="DT25" s="262"/>
      <c r="DU25" s="262"/>
      <c r="DV25" s="262"/>
      <c r="DW25" s="262"/>
      <c r="DX25" s="262"/>
      <c r="DY25" s="262"/>
      <c r="DZ25" s="262"/>
      <c r="EA25" s="262"/>
      <c r="EB25" s="262"/>
      <c r="EC25" s="262"/>
      <c r="ED25" s="262"/>
      <c r="EE25" s="262"/>
      <c r="EF25" s="262"/>
      <c r="EG25" s="262"/>
      <c r="EH25" s="262"/>
      <c r="EI25" s="262"/>
      <c r="EJ25" s="262"/>
      <c r="EK25" s="262"/>
      <c r="EL25" s="262"/>
      <c r="EM25" s="262"/>
      <c r="EN25" s="262"/>
      <c r="EO25" s="262"/>
      <c r="EP25" s="262"/>
      <c r="EQ25" s="262"/>
      <c r="ER25" s="262"/>
      <c r="ES25" s="262"/>
      <c r="ET25" s="262"/>
      <c r="EU25" s="262"/>
      <c r="EV25" s="262"/>
      <c r="EW25" s="262"/>
      <c r="EX25" s="262"/>
      <c r="EY25" s="262"/>
      <c r="EZ25" s="262"/>
      <c r="FA25" s="262"/>
      <c r="FB25" s="262"/>
      <c r="FC25" s="262"/>
      <c r="FD25" s="262"/>
      <c r="FE25" s="262"/>
      <c r="FF25" s="262"/>
      <c r="FG25" s="262"/>
      <c r="FH25" s="262"/>
      <c r="FI25" s="262"/>
      <c r="FJ25" s="262"/>
      <c r="FK25" s="262"/>
      <c r="FL25" s="262"/>
      <c r="FM25" s="262"/>
      <c r="FN25" s="262"/>
      <c r="FO25" s="262"/>
      <c r="FP25" s="262"/>
      <c r="FQ25" s="262"/>
      <c r="FR25" s="262"/>
      <c r="FS25" s="262"/>
      <c r="FT25" s="262"/>
      <c r="FU25" s="262"/>
      <c r="FV25" s="262"/>
      <c r="FW25" s="262"/>
      <c r="FX25" s="262"/>
      <c r="FY25" s="262"/>
      <c r="FZ25" s="262"/>
      <c r="GA25" s="262"/>
      <c r="GB25" s="262"/>
      <c r="GC25" s="262"/>
      <c r="GD25" s="262"/>
      <c r="GE25" s="262"/>
      <c r="GF25" s="262"/>
      <c r="GG25" s="262"/>
      <c r="GH25" s="262"/>
      <c r="GI25" s="262"/>
      <c r="GJ25" s="262"/>
      <c r="GK25" s="262"/>
      <c r="GL25" s="262"/>
      <c r="GM25" s="262"/>
      <c r="GN25" s="262"/>
      <c r="GO25" s="262"/>
      <c r="GP25" s="262"/>
      <c r="GQ25" s="262"/>
      <c r="GR25" s="262"/>
      <c r="GS25" s="262"/>
      <c r="GT25" s="262"/>
      <c r="GU25" s="262"/>
      <c r="GV25" s="262"/>
      <c r="GW25" s="262"/>
      <c r="GX25" s="262"/>
      <c r="GY25" s="262"/>
      <c r="GZ25" s="262"/>
      <c r="HA25" s="262"/>
      <c r="HB25" s="262"/>
      <c r="HC25" s="262"/>
      <c r="HD25" s="262"/>
      <c r="HE25" s="262"/>
      <c r="HF25" s="262"/>
      <c r="HG25" s="262"/>
      <c r="HH25" s="262"/>
      <c r="HI25" s="262"/>
      <c r="HJ25" s="262"/>
      <c r="HK25" s="262"/>
      <c r="HL25" s="262"/>
      <c r="HM25" s="262"/>
      <c r="HN25" s="262"/>
      <c r="HO25" s="262"/>
      <c r="HP25" s="262"/>
      <c r="HQ25" s="262"/>
      <c r="HR25" s="262"/>
      <c r="HS25" s="262"/>
      <c r="HT25" s="262"/>
      <c r="HU25" s="262"/>
      <c r="HV25" s="262"/>
      <c r="HW25" s="262"/>
      <c r="HX25" s="262"/>
      <c r="HY25" s="262"/>
      <c r="HZ25" s="262"/>
      <c r="IA25" s="262"/>
      <c r="IB25" s="262"/>
      <c r="IC25" s="262"/>
      <c r="ID25" s="262"/>
      <c r="IE25" s="262"/>
      <c r="IF25" s="262"/>
      <c r="IG25" s="262"/>
      <c r="IH25" s="262"/>
      <c r="II25" s="262"/>
      <c r="IJ25" s="262"/>
      <c r="IK25" s="262"/>
      <c r="IL25" s="262"/>
      <c r="IM25" s="262"/>
      <c r="IN25" s="262"/>
      <c r="IO25" s="262"/>
      <c r="IP25" s="262"/>
      <c r="IQ25" s="262"/>
      <c r="IR25" s="262"/>
      <c r="IS25" s="262"/>
      <c r="IT25" s="262"/>
      <c r="IU25" s="262"/>
      <c r="IV25" s="262"/>
      <c r="IW25" s="262"/>
      <c r="IX25" s="262"/>
      <c r="IY25" s="262"/>
      <c r="IZ25" s="262"/>
      <c r="JA25" s="262"/>
      <c r="JB25" s="262"/>
      <c r="JC25" s="262"/>
      <c r="JD25" s="262"/>
      <c r="JE25" s="262"/>
      <c r="JF25" s="262"/>
      <c r="JG25" s="262"/>
      <c r="JH25" s="262"/>
      <c r="JI25" s="262"/>
      <c r="JJ25" s="262"/>
      <c r="JK25" s="262"/>
      <c r="JL25" s="262"/>
    </row>
    <row r="26" spans="1:272" s="263" customFormat="1">
      <c r="A26" s="268" t="str">
        <f>'Sales Forecast'!A31</f>
        <v>Private Clients +25%</v>
      </c>
      <c r="B26" s="269">
        <f>B24*1.25</f>
        <v>12.5</v>
      </c>
      <c r="C26" s="269">
        <f>'Sales Forecast'!C31*Cashflow!B26</f>
        <v>0</v>
      </c>
      <c r="D26" s="269">
        <f>'Sales Forecast'!D31*Cashflow!B26</f>
        <v>0</v>
      </c>
      <c r="E26" s="269">
        <f>'Sales Forecast'!E31*Cashflow!B26</f>
        <v>359.99999999999994</v>
      </c>
      <c r="F26" s="269">
        <f>'Sales Forecast'!F31*Cashflow!B26</f>
        <v>612</v>
      </c>
      <c r="G26" s="269">
        <f>'Sales Forecast'!G31*Cashflow!B26</f>
        <v>864</v>
      </c>
      <c r="H26" s="269">
        <f>'Sales Forecast'!H31*Cashflow!B26</f>
        <v>1116</v>
      </c>
      <c r="I26" s="269">
        <f>'Sales Forecast'!I31*Cashflow!B26</f>
        <v>1368</v>
      </c>
      <c r="J26" s="269">
        <f>'Sales Forecast'!J31*Cashflow!B26</f>
        <v>1620</v>
      </c>
      <c r="K26" s="269">
        <f>'Sales Forecast'!K31*Cashflow!B26</f>
        <v>1872</v>
      </c>
      <c r="L26" s="269">
        <f>'Sales Forecast'!L31*Cashflow!B26</f>
        <v>2124</v>
      </c>
      <c r="M26" s="269">
        <f>'Sales Forecast'!M31*Cashflow!B26</f>
        <v>2376</v>
      </c>
      <c r="N26" s="269">
        <f>'Sales Forecast'!N31*Cashflow!B26</f>
        <v>2627.9999999999995</v>
      </c>
      <c r="O26" s="269">
        <f t="shared" ref="O26:O34" si="24">SUM(B26:N26)</f>
        <v>14952.5</v>
      </c>
      <c r="P26" s="329"/>
      <c r="Q26" s="269">
        <f>'Sales Forecast'!R31*Cashflow!B26</f>
        <v>2879.9999999999995</v>
      </c>
      <c r="R26" s="269">
        <f>'Sales Forecast'!S31*Cashflow!B26</f>
        <v>3132</v>
      </c>
      <c r="S26" s="269">
        <f>'Sales Forecast'!T31*Cashflow!B26</f>
        <v>3383.9999999999995</v>
      </c>
      <c r="T26" s="269">
        <f>'Sales Forecast'!U31*Cashflow!B26</f>
        <v>3636</v>
      </c>
      <c r="U26" s="269">
        <f>'Sales Forecast'!V31*Cashflow!B26</f>
        <v>3887.9999999999995</v>
      </c>
      <c r="V26" s="269">
        <f>'Sales Forecast'!W31*Cashflow!B26</f>
        <v>4140</v>
      </c>
      <c r="W26" s="269">
        <f>'Sales Forecast'!X31*Cashflow!B26</f>
        <v>4392</v>
      </c>
      <c r="X26" s="269">
        <f>'Sales Forecast'!Y31*Cashflow!B26</f>
        <v>4644</v>
      </c>
      <c r="Y26" s="269">
        <f>'Sales Forecast'!Z31*Cashflow!B26</f>
        <v>4896</v>
      </c>
      <c r="Z26" s="269">
        <f>'Sales Forecast'!AA31*Cashflow!B26</f>
        <v>5148</v>
      </c>
      <c r="AA26" s="269">
        <f>'Sales Forecast'!AB31*Cashflow!B26</f>
        <v>5400</v>
      </c>
      <c r="AB26" s="269">
        <f>'Sales Forecast'!AC31*Cashflow!B26</f>
        <v>5652</v>
      </c>
      <c r="AC26" s="269">
        <f t="shared" si="23"/>
        <v>51192</v>
      </c>
      <c r="AD26" s="329"/>
      <c r="AE26" s="269">
        <f>'Sales Forecast'!AG31*B26</f>
        <v>5904</v>
      </c>
      <c r="AF26" s="269">
        <f>'Sales Forecast'!AH31*B26</f>
        <v>6155.9999999999991</v>
      </c>
      <c r="AG26" s="269">
        <f>'Sales Forecast'!AI31*B26</f>
        <v>6408</v>
      </c>
      <c r="AH26" s="269">
        <f>'Sales Forecast'!AJ31*B26</f>
        <v>6659.9999999999991</v>
      </c>
      <c r="AI26" s="269">
        <f>'Sales Forecast'!AK31*B26</f>
        <v>6912</v>
      </c>
      <c r="AJ26" s="269">
        <f>'Sales Forecast'!AL31*B26</f>
        <v>7164</v>
      </c>
      <c r="AK26" s="269">
        <f>'Sales Forecast'!AM31*B26</f>
        <v>7416</v>
      </c>
      <c r="AL26" s="269">
        <f>'Sales Forecast'!AN31*B26</f>
        <v>7667.9999999999991</v>
      </c>
      <c r="AM26" s="269">
        <f>'Sales Forecast'!AO31*B26</f>
        <v>7920</v>
      </c>
      <c r="AN26" s="269">
        <f>'Sales Forecast'!AP31*B26</f>
        <v>8172</v>
      </c>
      <c r="AO26" s="269">
        <f>'Sales Forecast'!AQ31*B26</f>
        <v>8424</v>
      </c>
      <c r="AP26" s="269">
        <f>'Sales Forecast'!AR31*B26</f>
        <v>8676</v>
      </c>
      <c r="AQ26" s="269">
        <f t="shared" si="12"/>
        <v>87480</v>
      </c>
      <c r="AR26" s="331"/>
      <c r="AS26" s="331"/>
      <c r="AT26" s="332"/>
      <c r="AU26" s="332"/>
      <c r="AV26" s="332"/>
      <c r="AW26" s="332"/>
      <c r="AX26" s="332"/>
      <c r="AY26" s="332"/>
      <c r="AZ26" s="332"/>
      <c r="BA26" s="332"/>
      <c r="BB26" s="332"/>
      <c r="BC26" s="332"/>
      <c r="BD26" s="332"/>
      <c r="BE26" s="332"/>
      <c r="BF26" s="332"/>
      <c r="BG26" s="332"/>
      <c r="BH26" s="332"/>
      <c r="BI26" s="332"/>
      <c r="BJ26" s="332"/>
      <c r="BK26" s="332"/>
      <c r="BL26" s="332"/>
      <c r="BM26" s="332"/>
      <c r="BN26" s="332"/>
      <c r="BO26" s="332"/>
      <c r="BP26" s="332"/>
      <c r="BQ26" s="332"/>
      <c r="BR26" s="332"/>
      <c r="BS26" s="332"/>
      <c r="BT26" s="332"/>
      <c r="BU26" s="332"/>
      <c r="BV26" s="332"/>
      <c r="BW26" s="332"/>
      <c r="BX26" s="332"/>
      <c r="BY26" s="332"/>
      <c r="BZ26" s="332"/>
      <c r="CA26" s="332"/>
      <c r="CB26" s="332"/>
      <c r="CC26" s="332"/>
      <c r="CD26" s="332"/>
      <c r="CE26" s="332"/>
      <c r="CF26" s="332"/>
      <c r="CG26" s="332"/>
      <c r="CH26" s="262"/>
      <c r="CI26" s="262"/>
      <c r="CJ26" s="262"/>
      <c r="CK26" s="262"/>
      <c r="CL26" s="262"/>
      <c r="CM26" s="262"/>
      <c r="CN26" s="262"/>
      <c r="CO26" s="262"/>
      <c r="CP26" s="262"/>
      <c r="CQ26" s="262"/>
      <c r="CR26" s="262"/>
      <c r="CS26" s="262"/>
      <c r="CT26" s="262"/>
      <c r="CU26" s="262"/>
      <c r="CV26" s="262"/>
      <c r="CW26" s="262"/>
      <c r="CX26" s="262"/>
      <c r="CY26" s="262"/>
      <c r="CZ26" s="262"/>
      <c r="DA26" s="262"/>
      <c r="DB26" s="262"/>
      <c r="DC26" s="262"/>
      <c r="DD26" s="262"/>
      <c r="DE26" s="262"/>
      <c r="DF26" s="262"/>
      <c r="DG26" s="262"/>
      <c r="DH26" s="262"/>
      <c r="DI26" s="262"/>
      <c r="DJ26" s="262"/>
      <c r="DK26" s="262"/>
      <c r="DL26" s="262"/>
      <c r="DM26" s="262"/>
      <c r="DN26" s="262"/>
      <c r="DO26" s="262"/>
      <c r="DP26" s="262"/>
      <c r="DQ26" s="262"/>
      <c r="DR26" s="262"/>
      <c r="DS26" s="262"/>
      <c r="DT26" s="262"/>
      <c r="DU26" s="262"/>
      <c r="DV26" s="262"/>
      <c r="DW26" s="262"/>
      <c r="DX26" s="262"/>
      <c r="DY26" s="262"/>
      <c r="DZ26" s="262"/>
      <c r="EA26" s="262"/>
      <c r="EB26" s="262"/>
      <c r="EC26" s="262"/>
      <c r="ED26" s="262"/>
      <c r="EE26" s="262"/>
      <c r="EF26" s="262"/>
      <c r="EG26" s="262"/>
      <c r="EH26" s="262"/>
      <c r="EI26" s="262"/>
      <c r="EJ26" s="262"/>
      <c r="EK26" s="262"/>
      <c r="EL26" s="262"/>
      <c r="EM26" s="262"/>
      <c r="EN26" s="262"/>
      <c r="EO26" s="262"/>
      <c r="EP26" s="262"/>
      <c r="EQ26" s="262"/>
      <c r="ER26" s="262"/>
      <c r="ES26" s="262"/>
      <c r="ET26" s="262"/>
      <c r="EU26" s="262"/>
      <c r="EV26" s="262"/>
      <c r="EW26" s="262"/>
      <c r="EX26" s="262"/>
      <c r="EY26" s="262"/>
      <c r="EZ26" s="262"/>
      <c r="FA26" s="262"/>
      <c r="FB26" s="262"/>
      <c r="FC26" s="262"/>
      <c r="FD26" s="262"/>
      <c r="FE26" s="262"/>
      <c r="FF26" s="262"/>
      <c r="FG26" s="262"/>
      <c r="FH26" s="262"/>
      <c r="FI26" s="262"/>
      <c r="FJ26" s="262"/>
      <c r="FK26" s="262"/>
      <c r="FL26" s="262"/>
      <c r="FM26" s="262"/>
      <c r="FN26" s="262"/>
      <c r="FO26" s="262"/>
      <c r="FP26" s="262"/>
      <c r="FQ26" s="262"/>
      <c r="FR26" s="262"/>
      <c r="FS26" s="262"/>
      <c r="FT26" s="262"/>
      <c r="FU26" s="262"/>
      <c r="FV26" s="262"/>
      <c r="FW26" s="262"/>
      <c r="FX26" s="262"/>
      <c r="FY26" s="262"/>
      <c r="FZ26" s="262"/>
      <c r="GA26" s="262"/>
      <c r="GB26" s="262"/>
      <c r="GC26" s="262"/>
      <c r="GD26" s="262"/>
      <c r="GE26" s="262"/>
      <c r="GF26" s="262"/>
      <c r="GG26" s="262"/>
      <c r="GH26" s="262"/>
      <c r="GI26" s="262"/>
      <c r="GJ26" s="262"/>
      <c r="GK26" s="262"/>
      <c r="GL26" s="262"/>
      <c r="GM26" s="262"/>
      <c r="GN26" s="262"/>
      <c r="GO26" s="262"/>
      <c r="GP26" s="262"/>
      <c r="GQ26" s="262"/>
      <c r="GR26" s="262"/>
      <c r="GS26" s="262"/>
      <c r="GT26" s="262"/>
      <c r="GU26" s="262"/>
      <c r="GV26" s="262"/>
      <c r="GW26" s="262"/>
      <c r="GX26" s="262"/>
      <c r="GY26" s="262"/>
      <c r="GZ26" s="262"/>
      <c r="HA26" s="262"/>
      <c r="HB26" s="262"/>
      <c r="HC26" s="262"/>
      <c r="HD26" s="262"/>
      <c r="HE26" s="262"/>
      <c r="HF26" s="262"/>
      <c r="HG26" s="262"/>
      <c r="HH26" s="262"/>
      <c r="HI26" s="262"/>
      <c r="HJ26" s="262"/>
      <c r="HK26" s="262"/>
      <c r="HL26" s="262"/>
      <c r="HM26" s="262"/>
      <c r="HN26" s="262"/>
      <c r="HO26" s="262"/>
      <c r="HP26" s="262"/>
      <c r="HQ26" s="262"/>
      <c r="HR26" s="262"/>
      <c r="HS26" s="262"/>
      <c r="HT26" s="262"/>
      <c r="HU26" s="262"/>
      <c r="HV26" s="262"/>
      <c r="HW26" s="262"/>
      <c r="HX26" s="262"/>
      <c r="HY26" s="262"/>
      <c r="HZ26" s="262"/>
      <c r="IA26" s="262"/>
      <c r="IB26" s="262"/>
      <c r="IC26" s="262"/>
      <c r="ID26" s="262"/>
      <c r="IE26" s="262"/>
      <c r="IF26" s="262"/>
      <c r="IG26" s="262"/>
      <c r="IH26" s="262"/>
      <c r="II26" s="262"/>
      <c r="IJ26" s="262"/>
      <c r="IK26" s="262"/>
      <c r="IL26" s="262"/>
      <c r="IM26" s="262"/>
      <c r="IN26" s="262"/>
      <c r="IO26" s="262"/>
      <c r="IP26" s="262"/>
      <c r="IQ26" s="262"/>
      <c r="IR26" s="262"/>
      <c r="IS26" s="262"/>
      <c r="IT26" s="262"/>
      <c r="IU26" s="262"/>
      <c r="IV26" s="262"/>
      <c r="IW26" s="262"/>
      <c r="IX26" s="262"/>
      <c r="IY26" s="262"/>
      <c r="IZ26" s="262"/>
      <c r="JA26" s="262"/>
      <c r="JB26" s="262"/>
      <c r="JC26" s="262"/>
      <c r="JD26" s="262"/>
      <c r="JE26" s="262"/>
      <c r="JF26" s="262"/>
      <c r="JG26" s="262"/>
      <c r="JH26" s="262"/>
      <c r="JI26" s="262"/>
      <c r="JJ26" s="262"/>
      <c r="JK26" s="262"/>
      <c r="JL26" s="262"/>
    </row>
    <row r="27" spans="1:272" s="263" customFormat="1">
      <c r="A27" s="268" t="str">
        <f>'Sales Forecast'!A32</f>
        <v>Social Services +25%</v>
      </c>
      <c r="B27" s="269">
        <f>B26</f>
        <v>12.5</v>
      </c>
      <c r="C27" s="269">
        <f>'Sales Forecast'!C32*Cashflow!B27</f>
        <v>0</v>
      </c>
      <c r="D27" s="269">
        <f>'Sales Forecast'!D32*Cashflow!B27</f>
        <v>0</v>
      </c>
      <c r="E27" s="269">
        <f>'Sales Forecast'!E32*Cashflow!B27</f>
        <v>540</v>
      </c>
      <c r="F27" s="269">
        <f>'Sales Forecast'!F32*Cashflow!B27</f>
        <v>918</v>
      </c>
      <c r="G27" s="269">
        <f>'Sales Forecast'!G32*Cashflow!B27</f>
        <v>1296</v>
      </c>
      <c r="H27" s="269">
        <f>'Sales Forecast'!H32*Cashflow!B27</f>
        <v>1673.9999999999998</v>
      </c>
      <c r="I27" s="269">
        <f>'Sales Forecast'!I32*Cashflow!B27</f>
        <v>2052</v>
      </c>
      <c r="J27" s="269">
        <f>'Sales Forecast'!J32*Cashflow!B27</f>
        <v>2430</v>
      </c>
      <c r="K27" s="269">
        <f>'Sales Forecast'!K32*Cashflow!B27</f>
        <v>2808</v>
      </c>
      <c r="L27" s="269">
        <f>'Sales Forecast'!L32*Cashflow!B27</f>
        <v>3186</v>
      </c>
      <c r="M27" s="269">
        <f>'Sales Forecast'!M32*Cashflow!B27</f>
        <v>3564</v>
      </c>
      <c r="N27" s="269">
        <f>'Sales Forecast'!N32*Cashflow!B27</f>
        <v>3942</v>
      </c>
      <c r="O27" s="269">
        <f t="shared" si="24"/>
        <v>22422.5</v>
      </c>
      <c r="P27" s="329"/>
      <c r="Q27" s="269">
        <f>'Sales Forecast'!R32*Cashflow!B27</f>
        <v>4320</v>
      </c>
      <c r="R27" s="269">
        <f>'Sales Forecast'!S32*Cashflow!B27</f>
        <v>4698</v>
      </c>
      <c r="S27" s="269">
        <f>'Sales Forecast'!T32*Cashflow!B27</f>
        <v>5076</v>
      </c>
      <c r="T27" s="269">
        <f>'Sales Forecast'!U32*Cashflow!B27</f>
        <v>5454</v>
      </c>
      <c r="U27" s="269">
        <f>'Sales Forecast'!V32*Cashflow!B27</f>
        <v>5832</v>
      </c>
      <c r="V27" s="269">
        <f>'Sales Forecast'!W32*Cashflow!B27</f>
        <v>6209.9999999999991</v>
      </c>
      <c r="W27" s="269">
        <f>'Sales Forecast'!X32*Cashflow!B27</f>
        <v>6588</v>
      </c>
      <c r="X27" s="269">
        <f>'Sales Forecast'!Y32*Cashflow!B27</f>
        <v>6966</v>
      </c>
      <c r="Y27" s="269">
        <f>'Sales Forecast'!Z32*Cashflow!B27</f>
        <v>7344</v>
      </c>
      <c r="Z27" s="269">
        <f>'Sales Forecast'!AA32*Cashflow!B27</f>
        <v>7722</v>
      </c>
      <c r="AA27" s="269">
        <f>'Sales Forecast'!AB32*Cashflow!B27</f>
        <v>8100</v>
      </c>
      <c r="AB27" s="269">
        <f>'Sales Forecast'!AC32*Cashflow!B27</f>
        <v>8478</v>
      </c>
      <c r="AC27" s="269">
        <f t="shared" si="23"/>
        <v>76788</v>
      </c>
      <c r="AD27" s="329"/>
      <c r="AE27" s="269">
        <f>'Sales Forecast'!AG32*B27</f>
        <v>8856</v>
      </c>
      <c r="AF27" s="269">
        <f>'Sales Forecast'!AH32*B27</f>
        <v>9234</v>
      </c>
      <c r="AG27" s="269">
        <f>'Sales Forecast'!AI32*B27</f>
        <v>9611.9999999999982</v>
      </c>
      <c r="AH27" s="269">
        <f>'Sales Forecast'!AJ32*B27</f>
        <v>9990</v>
      </c>
      <c r="AI27" s="269">
        <f>'Sales Forecast'!AK32*B27</f>
        <v>10368</v>
      </c>
      <c r="AJ27" s="269">
        <f>'Sales Forecast'!AL32*B27</f>
        <v>10746</v>
      </c>
      <c r="AK27" s="269">
        <f>'Sales Forecast'!AM32*B27</f>
        <v>11124</v>
      </c>
      <c r="AL27" s="269">
        <f>'Sales Forecast'!AN32*B27</f>
        <v>11502</v>
      </c>
      <c r="AM27" s="269">
        <f>'Sales Forecast'!AO32*B27</f>
        <v>11880</v>
      </c>
      <c r="AN27" s="269">
        <f>'Sales Forecast'!AP32*B27</f>
        <v>12258</v>
      </c>
      <c r="AO27" s="269">
        <f>'Sales Forecast'!AQ32*B27</f>
        <v>12636</v>
      </c>
      <c r="AP27" s="269">
        <f>'Sales Forecast'!AR32*B27</f>
        <v>13013.999999999998</v>
      </c>
      <c r="AQ27" s="269">
        <f t="shared" si="12"/>
        <v>131220</v>
      </c>
      <c r="AR27" s="331"/>
      <c r="AS27" s="331"/>
      <c r="AT27" s="332"/>
      <c r="AU27" s="332"/>
      <c r="AV27" s="332"/>
      <c r="AW27" s="332"/>
      <c r="AX27" s="332"/>
      <c r="AY27" s="332"/>
      <c r="AZ27" s="332"/>
      <c r="BA27" s="332"/>
      <c r="BB27" s="332"/>
      <c r="BC27" s="332"/>
      <c r="BD27" s="332"/>
      <c r="BE27" s="332"/>
      <c r="BF27" s="332"/>
      <c r="BG27" s="332"/>
      <c r="BH27" s="332"/>
      <c r="BI27" s="332"/>
      <c r="BJ27" s="332"/>
      <c r="BK27" s="332"/>
      <c r="BL27" s="332"/>
      <c r="BM27" s="332"/>
      <c r="BN27" s="332"/>
      <c r="BO27" s="332"/>
      <c r="BP27" s="332"/>
      <c r="BQ27" s="332"/>
      <c r="BR27" s="332"/>
      <c r="BS27" s="332"/>
      <c r="BT27" s="332"/>
      <c r="BU27" s="332"/>
      <c r="BV27" s="332"/>
      <c r="BW27" s="332"/>
      <c r="BX27" s="332"/>
      <c r="BY27" s="332"/>
      <c r="BZ27" s="332"/>
      <c r="CA27" s="332"/>
      <c r="CB27" s="332"/>
      <c r="CC27" s="332"/>
      <c r="CD27" s="332"/>
      <c r="CE27" s="332"/>
      <c r="CF27" s="332"/>
      <c r="CG27" s="332"/>
      <c r="CH27" s="262"/>
      <c r="CI27" s="262"/>
      <c r="CJ27" s="262"/>
      <c r="CK27" s="262"/>
      <c r="CL27" s="262"/>
      <c r="CM27" s="262"/>
      <c r="CN27" s="262"/>
      <c r="CO27" s="262"/>
      <c r="CP27" s="262"/>
      <c r="CQ27" s="262"/>
      <c r="CR27" s="262"/>
      <c r="CS27" s="262"/>
      <c r="CT27" s="262"/>
      <c r="CU27" s="262"/>
      <c r="CV27" s="262"/>
      <c r="CW27" s="262"/>
      <c r="CX27" s="262"/>
      <c r="CY27" s="262"/>
      <c r="CZ27" s="262"/>
      <c r="DA27" s="262"/>
      <c r="DB27" s="262"/>
      <c r="DC27" s="262"/>
      <c r="DD27" s="262"/>
      <c r="DE27" s="262"/>
      <c r="DF27" s="262"/>
      <c r="DG27" s="262"/>
      <c r="DH27" s="262"/>
      <c r="DI27" s="262"/>
      <c r="DJ27" s="262"/>
      <c r="DK27" s="262"/>
      <c r="DL27" s="262"/>
      <c r="DM27" s="262"/>
      <c r="DN27" s="262"/>
      <c r="DO27" s="262"/>
      <c r="DP27" s="262"/>
      <c r="DQ27" s="262"/>
      <c r="DR27" s="262"/>
      <c r="DS27" s="262"/>
      <c r="DT27" s="262"/>
      <c r="DU27" s="262"/>
      <c r="DV27" s="262"/>
      <c r="DW27" s="262"/>
      <c r="DX27" s="262"/>
      <c r="DY27" s="262"/>
      <c r="DZ27" s="262"/>
      <c r="EA27" s="262"/>
      <c r="EB27" s="262"/>
      <c r="EC27" s="262"/>
      <c r="ED27" s="262"/>
      <c r="EE27" s="262"/>
      <c r="EF27" s="262"/>
      <c r="EG27" s="262"/>
      <c r="EH27" s="262"/>
      <c r="EI27" s="262"/>
      <c r="EJ27" s="262"/>
      <c r="EK27" s="262"/>
      <c r="EL27" s="262"/>
      <c r="EM27" s="262"/>
      <c r="EN27" s="262"/>
      <c r="EO27" s="262"/>
      <c r="EP27" s="262"/>
      <c r="EQ27" s="262"/>
      <c r="ER27" s="262"/>
      <c r="ES27" s="262"/>
      <c r="ET27" s="262"/>
      <c r="EU27" s="262"/>
      <c r="EV27" s="262"/>
      <c r="EW27" s="262"/>
      <c r="EX27" s="262"/>
      <c r="EY27" s="262"/>
      <c r="EZ27" s="262"/>
      <c r="FA27" s="262"/>
      <c r="FB27" s="262"/>
      <c r="FC27" s="262"/>
      <c r="FD27" s="262"/>
      <c r="FE27" s="262"/>
      <c r="FF27" s="262"/>
      <c r="FG27" s="262"/>
      <c r="FH27" s="262"/>
      <c r="FI27" s="262"/>
      <c r="FJ27" s="262"/>
      <c r="FK27" s="262"/>
      <c r="FL27" s="262"/>
      <c r="FM27" s="262"/>
      <c r="FN27" s="262"/>
      <c r="FO27" s="262"/>
      <c r="FP27" s="262"/>
      <c r="FQ27" s="262"/>
      <c r="FR27" s="262"/>
      <c r="FS27" s="262"/>
      <c r="FT27" s="262"/>
      <c r="FU27" s="262"/>
      <c r="FV27" s="262"/>
      <c r="FW27" s="262"/>
      <c r="FX27" s="262"/>
      <c r="FY27" s="262"/>
      <c r="FZ27" s="262"/>
      <c r="GA27" s="262"/>
      <c r="GB27" s="262"/>
      <c r="GC27" s="262"/>
      <c r="GD27" s="262"/>
      <c r="GE27" s="262"/>
      <c r="GF27" s="262"/>
      <c r="GG27" s="262"/>
      <c r="GH27" s="262"/>
      <c r="GI27" s="262"/>
      <c r="GJ27" s="262"/>
      <c r="GK27" s="262"/>
      <c r="GL27" s="262"/>
      <c r="GM27" s="262"/>
      <c r="GN27" s="262"/>
      <c r="GO27" s="262"/>
      <c r="GP27" s="262"/>
      <c r="GQ27" s="262"/>
      <c r="GR27" s="262"/>
      <c r="GS27" s="262"/>
      <c r="GT27" s="262"/>
      <c r="GU27" s="262"/>
      <c r="GV27" s="262"/>
      <c r="GW27" s="262"/>
      <c r="GX27" s="262"/>
      <c r="GY27" s="262"/>
      <c r="GZ27" s="262"/>
      <c r="HA27" s="262"/>
      <c r="HB27" s="262"/>
      <c r="HC27" s="262"/>
      <c r="HD27" s="262"/>
      <c r="HE27" s="262"/>
      <c r="HF27" s="262"/>
      <c r="HG27" s="262"/>
      <c r="HH27" s="262"/>
      <c r="HI27" s="262"/>
      <c r="HJ27" s="262"/>
      <c r="HK27" s="262"/>
      <c r="HL27" s="262"/>
      <c r="HM27" s="262"/>
      <c r="HN27" s="262"/>
      <c r="HO27" s="262"/>
      <c r="HP27" s="262"/>
      <c r="HQ27" s="262"/>
      <c r="HR27" s="262"/>
      <c r="HS27" s="262"/>
      <c r="HT27" s="262"/>
      <c r="HU27" s="262"/>
      <c r="HV27" s="262"/>
      <c r="HW27" s="262"/>
      <c r="HX27" s="262"/>
      <c r="HY27" s="262"/>
      <c r="HZ27" s="262"/>
      <c r="IA27" s="262"/>
      <c r="IB27" s="262"/>
      <c r="IC27" s="262"/>
      <c r="ID27" s="262"/>
      <c r="IE27" s="262"/>
      <c r="IF27" s="262"/>
      <c r="IG27" s="262"/>
      <c r="IH27" s="262"/>
      <c r="II27" s="262"/>
      <c r="IJ27" s="262"/>
      <c r="IK27" s="262"/>
      <c r="IL27" s="262"/>
      <c r="IM27" s="262"/>
      <c r="IN27" s="262"/>
      <c r="IO27" s="262"/>
      <c r="IP27" s="262"/>
      <c r="IQ27" s="262"/>
      <c r="IR27" s="262"/>
      <c r="IS27" s="262"/>
      <c r="IT27" s="262"/>
      <c r="IU27" s="262"/>
      <c r="IV27" s="262"/>
      <c r="IW27" s="262"/>
      <c r="IX27" s="262"/>
      <c r="IY27" s="262"/>
      <c r="IZ27" s="262"/>
      <c r="JA27" s="262"/>
      <c r="JB27" s="262"/>
      <c r="JC27" s="262"/>
      <c r="JD27" s="262"/>
      <c r="JE27" s="262"/>
      <c r="JF27" s="262"/>
      <c r="JG27" s="262"/>
      <c r="JH27" s="262"/>
      <c r="JI27" s="262"/>
      <c r="JJ27" s="262"/>
      <c r="JK27" s="262"/>
      <c r="JL27" s="262"/>
    </row>
    <row r="28" spans="1:272" s="263" customFormat="1">
      <c r="A28" s="268" t="str">
        <f>'Sales Forecast'!A33</f>
        <v>Private Clients +50%</v>
      </c>
      <c r="B28" s="269">
        <f>B24*1.5</f>
        <v>15</v>
      </c>
      <c r="C28" s="269">
        <f>'Sales Forecast'!C33*Cashflow!B28</f>
        <v>0</v>
      </c>
      <c r="D28" s="269">
        <f>'Sales Forecast'!D33*Cashflow!B28</f>
        <v>0</v>
      </c>
      <c r="E28" s="269">
        <f>'Sales Forecast'!E33*Cashflow!B28</f>
        <v>288</v>
      </c>
      <c r="F28" s="269">
        <f>'Sales Forecast'!F33*Cashflow!B28</f>
        <v>489.6</v>
      </c>
      <c r="G28" s="269">
        <f>'Sales Forecast'!G33*Cashflow!B28</f>
        <v>691.19999999999993</v>
      </c>
      <c r="H28" s="269">
        <f>'Sales Forecast'!H33*Cashflow!B28</f>
        <v>892.8</v>
      </c>
      <c r="I28" s="269">
        <f>'Sales Forecast'!I33*Cashflow!B28</f>
        <v>1094.3999999999999</v>
      </c>
      <c r="J28" s="269">
        <f>'Sales Forecast'!J33*Cashflow!B28</f>
        <v>1295.9999999999998</v>
      </c>
      <c r="K28" s="269">
        <f>'Sales Forecast'!K33*Cashflow!B28</f>
        <v>1497.6000000000001</v>
      </c>
      <c r="L28" s="269">
        <f>'Sales Forecast'!L33*Cashflow!B28</f>
        <v>1699.2</v>
      </c>
      <c r="M28" s="269">
        <f>'Sales Forecast'!M33*Cashflow!B28</f>
        <v>1900.8</v>
      </c>
      <c r="N28" s="269">
        <f>'Sales Forecast'!N33*Cashflow!B28</f>
        <v>2102.4</v>
      </c>
      <c r="O28" s="269">
        <f t="shared" si="24"/>
        <v>11967</v>
      </c>
      <c r="P28" s="329"/>
      <c r="Q28" s="269">
        <f>'Sales Forecast'!R33*Cashflow!B28</f>
        <v>2304</v>
      </c>
      <c r="R28" s="269">
        <f>'Sales Forecast'!S33*Cashflow!B28</f>
        <v>2505.6</v>
      </c>
      <c r="S28" s="269">
        <f>'Sales Forecast'!T33*Cashflow!B28</f>
        <v>2707.2</v>
      </c>
      <c r="T28" s="269">
        <f>'Sales Forecast'!U33*Cashflow!B28</f>
        <v>2908.7999999999997</v>
      </c>
      <c r="U28" s="269">
        <f>'Sales Forecast'!V33*Cashflow!B28</f>
        <v>3110.3999999999996</v>
      </c>
      <c r="V28" s="269">
        <f>'Sales Forecast'!W33*Cashflow!B28</f>
        <v>3311.9999999999995</v>
      </c>
      <c r="W28" s="269">
        <f>'Sales Forecast'!X33*Cashflow!B28</f>
        <v>3513.6</v>
      </c>
      <c r="X28" s="269">
        <f>'Sales Forecast'!Y33*Cashflow!B28</f>
        <v>3715.2</v>
      </c>
      <c r="Y28" s="269">
        <f>'Sales Forecast'!Z33*Cashflow!B28</f>
        <v>3916.8</v>
      </c>
      <c r="Z28" s="269">
        <f>'Sales Forecast'!AA33*Cashflow!B28</f>
        <v>4118.3999999999996</v>
      </c>
      <c r="AA28" s="269">
        <f>'Sales Forecast'!AB33*Cashflow!B28</f>
        <v>4320</v>
      </c>
      <c r="AB28" s="269">
        <f>'Sales Forecast'!AC33*Cashflow!B28</f>
        <v>4521.6000000000004</v>
      </c>
      <c r="AC28" s="269">
        <f t="shared" si="23"/>
        <v>40953.599999999999</v>
      </c>
      <c r="AD28" s="329"/>
      <c r="AE28" s="269">
        <f>'Sales Forecast'!AG33*B28</f>
        <v>4723.2</v>
      </c>
      <c r="AF28" s="269">
        <f>'Sales Forecast'!AH33*B28</f>
        <v>4924.8</v>
      </c>
      <c r="AG28" s="269">
        <f>'Sales Forecast'!AI33*B28</f>
        <v>5126.3999999999996</v>
      </c>
      <c r="AH28" s="269">
        <f>'Sales Forecast'!AJ33*B28</f>
        <v>5328</v>
      </c>
      <c r="AI28" s="269">
        <f>'Sales Forecast'!AK33*B28</f>
        <v>5529.5999999999995</v>
      </c>
      <c r="AJ28" s="269">
        <f>'Sales Forecast'!AL33*B28</f>
        <v>5731.2</v>
      </c>
      <c r="AK28" s="269">
        <f>'Sales Forecast'!AM33*B28</f>
        <v>5932.7999999999993</v>
      </c>
      <c r="AL28" s="269">
        <f>'Sales Forecast'!AN33*B28</f>
        <v>6134.4</v>
      </c>
      <c r="AM28" s="269">
        <f>'Sales Forecast'!AO33*B28</f>
        <v>6336</v>
      </c>
      <c r="AN28" s="269">
        <f>'Sales Forecast'!AP33*B28</f>
        <v>6537.5999999999995</v>
      </c>
      <c r="AO28" s="269">
        <f>'Sales Forecast'!AQ33*B28</f>
        <v>6739.2</v>
      </c>
      <c r="AP28" s="269">
        <f>'Sales Forecast'!AR33*B28</f>
        <v>6940.7999999999993</v>
      </c>
      <c r="AQ28" s="269">
        <f t="shared" si="12"/>
        <v>69984</v>
      </c>
      <c r="AR28" s="331"/>
      <c r="AS28" s="331"/>
      <c r="AT28" s="332"/>
      <c r="AU28" s="332"/>
      <c r="AV28" s="332"/>
      <c r="AW28" s="332"/>
      <c r="AX28" s="332"/>
      <c r="AY28" s="332"/>
      <c r="AZ28" s="332"/>
      <c r="BA28" s="332"/>
      <c r="BB28" s="332"/>
      <c r="BC28" s="332"/>
      <c r="BD28" s="332"/>
      <c r="BE28" s="332"/>
      <c r="BF28" s="332"/>
      <c r="BG28" s="332"/>
      <c r="BH28" s="332"/>
      <c r="BI28" s="332"/>
      <c r="BJ28" s="332"/>
      <c r="BK28" s="332"/>
      <c r="BL28" s="332"/>
      <c r="BM28" s="332"/>
      <c r="BN28" s="332"/>
      <c r="BO28" s="332"/>
      <c r="BP28" s="332"/>
      <c r="BQ28" s="332"/>
      <c r="BR28" s="332"/>
      <c r="BS28" s="332"/>
      <c r="BT28" s="332"/>
      <c r="BU28" s="332"/>
      <c r="BV28" s="332"/>
      <c r="BW28" s="332"/>
      <c r="BX28" s="332"/>
      <c r="BY28" s="332"/>
      <c r="BZ28" s="332"/>
      <c r="CA28" s="332"/>
      <c r="CB28" s="332"/>
      <c r="CC28" s="332"/>
      <c r="CD28" s="332"/>
      <c r="CE28" s="332"/>
      <c r="CF28" s="332"/>
      <c r="CG28" s="332"/>
      <c r="CH28" s="262"/>
      <c r="CI28" s="262"/>
      <c r="CJ28" s="262"/>
      <c r="CK28" s="262"/>
      <c r="CL28" s="262"/>
      <c r="CM28" s="262"/>
      <c r="CN28" s="262"/>
      <c r="CO28" s="262"/>
      <c r="CP28" s="262"/>
      <c r="CQ28" s="262"/>
      <c r="CR28" s="262"/>
      <c r="CS28" s="262"/>
      <c r="CT28" s="262"/>
      <c r="CU28" s="262"/>
      <c r="CV28" s="262"/>
      <c r="CW28" s="262"/>
      <c r="CX28" s="262"/>
      <c r="CY28" s="262"/>
      <c r="CZ28" s="262"/>
      <c r="DA28" s="262"/>
      <c r="DB28" s="262"/>
      <c r="DC28" s="262"/>
      <c r="DD28" s="262"/>
      <c r="DE28" s="262"/>
      <c r="DF28" s="262"/>
      <c r="DG28" s="262"/>
      <c r="DH28" s="262"/>
      <c r="DI28" s="262"/>
      <c r="DJ28" s="262"/>
      <c r="DK28" s="262"/>
      <c r="DL28" s="262"/>
      <c r="DM28" s="262"/>
      <c r="DN28" s="262"/>
      <c r="DO28" s="262"/>
      <c r="DP28" s="262"/>
      <c r="DQ28" s="262"/>
      <c r="DR28" s="262"/>
      <c r="DS28" s="262"/>
      <c r="DT28" s="262"/>
      <c r="DU28" s="262"/>
      <c r="DV28" s="262"/>
      <c r="DW28" s="262"/>
      <c r="DX28" s="262"/>
      <c r="DY28" s="262"/>
      <c r="DZ28" s="262"/>
      <c r="EA28" s="262"/>
      <c r="EB28" s="262"/>
      <c r="EC28" s="262"/>
      <c r="ED28" s="262"/>
      <c r="EE28" s="262"/>
      <c r="EF28" s="262"/>
      <c r="EG28" s="262"/>
      <c r="EH28" s="262"/>
      <c r="EI28" s="262"/>
      <c r="EJ28" s="262"/>
      <c r="EK28" s="262"/>
      <c r="EL28" s="262"/>
      <c r="EM28" s="262"/>
      <c r="EN28" s="262"/>
      <c r="EO28" s="262"/>
      <c r="EP28" s="262"/>
      <c r="EQ28" s="262"/>
      <c r="ER28" s="262"/>
      <c r="ES28" s="262"/>
      <c r="ET28" s="262"/>
      <c r="EU28" s="262"/>
      <c r="EV28" s="262"/>
      <c r="EW28" s="262"/>
      <c r="EX28" s="262"/>
      <c r="EY28" s="262"/>
      <c r="EZ28" s="262"/>
      <c r="FA28" s="262"/>
      <c r="FB28" s="262"/>
      <c r="FC28" s="262"/>
      <c r="FD28" s="262"/>
      <c r="FE28" s="262"/>
      <c r="FF28" s="262"/>
      <c r="FG28" s="262"/>
      <c r="FH28" s="262"/>
      <c r="FI28" s="262"/>
      <c r="FJ28" s="262"/>
      <c r="FK28" s="262"/>
      <c r="FL28" s="262"/>
      <c r="FM28" s="262"/>
      <c r="FN28" s="262"/>
      <c r="FO28" s="262"/>
      <c r="FP28" s="262"/>
      <c r="FQ28" s="262"/>
      <c r="FR28" s="262"/>
      <c r="FS28" s="262"/>
      <c r="FT28" s="262"/>
      <c r="FU28" s="262"/>
      <c r="FV28" s="262"/>
      <c r="FW28" s="262"/>
      <c r="FX28" s="262"/>
      <c r="FY28" s="262"/>
      <c r="FZ28" s="262"/>
      <c r="GA28" s="262"/>
      <c r="GB28" s="262"/>
      <c r="GC28" s="262"/>
      <c r="GD28" s="262"/>
      <c r="GE28" s="262"/>
      <c r="GF28" s="262"/>
      <c r="GG28" s="262"/>
      <c r="GH28" s="262"/>
      <c r="GI28" s="262"/>
      <c r="GJ28" s="262"/>
      <c r="GK28" s="262"/>
      <c r="GL28" s="262"/>
      <c r="GM28" s="262"/>
      <c r="GN28" s="262"/>
      <c r="GO28" s="262"/>
      <c r="GP28" s="262"/>
      <c r="GQ28" s="262"/>
      <c r="GR28" s="262"/>
      <c r="GS28" s="262"/>
      <c r="GT28" s="262"/>
      <c r="GU28" s="262"/>
      <c r="GV28" s="262"/>
      <c r="GW28" s="262"/>
      <c r="GX28" s="262"/>
      <c r="GY28" s="262"/>
      <c r="GZ28" s="262"/>
      <c r="HA28" s="262"/>
      <c r="HB28" s="262"/>
      <c r="HC28" s="262"/>
      <c r="HD28" s="262"/>
      <c r="HE28" s="262"/>
      <c r="HF28" s="262"/>
      <c r="HG28" s="262"/>
      <c r="HH28" s="262"/>
      <c r="HI28" s="262"/>
      <c r="HJ28" s="262"/>
      <c r="HK28" s="262"/>
      <c r="HL28" s="262"/>
      <c r="HM28" s="262"/>
      <c r="HN28" s="262"/>
      <c r="HO28" s="262"/>
      <c r="HP28" s="262"/>
      <c r="HQ28" s="262"/>
      <c r="HR28" s="262"/>
      <c r="HS28" s="262"/>
      <c r="HT28" s="262"/>
      <c r="HU28" s="262"/>
      <c r="HV28" s="262"/>
      <c r="HW28" s="262"/>
      <c r="HX28" s="262"/>
      <c r="HY28" s="262"/>
      <c r="HZ28" s="262"/>
      <c r="IA28" s="262"/>
      <c r="IB28" s="262"/>
      <c r="IC28" s="262"/>
      <c r="ID28" s="262"/>
      <c r="IE28" s="262"/>
      <c r="IF28" s="262"/>
      <c r="IG28" s="262"/>
      <c r="IH28" s="262"/>
      <c r="II28" s="262"/>
      <c r="IJ28" s="262"/>
      <c r="IK28" s="262"/>
      <c r="IL28" s="262"/>
      <c r="IM28" s="262"/>
      <c r="IN28" s="262"/>
      <c r="IO28" s="262"/>
      <c r="IP28" s="262"/>
      <c r="IQ28" s="262"/>
      <c r="IR28" s="262"/>
      <c r="IS28" s="262"/>
      <c r="IT28" s="262"/>
      <c r="IU28" s="262"/>
      <c r="IV28" s="262"/>
      <c r="IW28" s="262"/>
      <c r="IX28" s="262"/>
      <c r="IY28" s="262"/>
      <c r="IZ28" s="262"/>
      <c r="JA28" s="262"/>
      <c r="JB28" s="262"/>
      <c r="JC28" s="262"/>
      <c r="JD28" s="262"/>
      <c r="JE28" s="262"/>
      <c r="JF28" s="262"/>
      <c r="JG28" s="262"/>
      <c r="JH28" s="262"/>
      <c r="JI28" s="262"/>
      <c r="JJ28" s="262"/>
      <c r="JK28" s="262"/>
      <c r="JL28" s="262"/>
    </row>
    <row r="29" spans="1:272" s="263" customFormat="1">
      <c r="A29" s="268" t="str">
        <f>'Sales Forecast'!A34</f>
        <v>Social Services +50%</v>
      </c>
      <c r="B29" s="269">
        <f>B28</f>
        <v>15</v>
      </c>
      <c r="C29" s="269">
        <f>'Sales Forecast'!C34*Cashflow!B29</f>
        <v>0</v>
      </c>
      <c r="D29" s="269">
        <f>'Sales Forecast'!D34*Cashflow!B29</f>
        <v>0</v>
      </c>
      <c r="E29" s="269">
        <f>'Sales Forecast'!E34*Cashflow!B29</f>
        <v>431.99999999999994</v>
      </c>
      <c r="F29" s="269">
        <f>'Sales Forecast'!F34*Cashflow!B29</f>
        <v>734.4</v>
      </c>
      <c r="G29" s="269">
        <f>'Sales Forecast'!G34*Cashflow!B29</f>
        <v>1036.8000000000002</v>
      </c>
      <c r="H29" s="269">
        <f>'Sales Forecast'!H34*Cashflow!B29</f>
        <v>1339.2</v>
      </c>
      <c r="I29" s="269">
        <f>'Sales Forecast'!I34*Cashflow!B29</f>
        <v>1641.6</v>
      </c>
      <c r="J29" s="269">
        <f>'Sales Forecast'!J34*Cashflow!B29</f>
        <v>1944</v>
      </c>
      <c r="K29" s="269">
        <f>'Sales Forecast'!K34*Cashflow!B29</f>
        <v>2246.3999999999996</v>
      </c>
      <c r="L29" s="269">
        <f>'Sales Forecast'!L34*Cashflow!B29</f>
        <v>2548.7999999999997</v>
      </c>
      <c r="M29" s="269">
        <f>'Sales Forecast'!M34*Cashflow!B29</f>
        <v>2851.2</v>
      </c>
      <c r="N29" s="269">
        <f>'Sales Forecast'!N34*Cashflow!B29</f>
        <v>3153.6</v>
      </c>
      <c r="O29" s="269">
        <f t="shared" si="24"/>
        <v>17942.999999999996</v>
      </c>
      <c r="P29" s="329"/>
      <c r="Q29" s="269">
        <f>'Sales Forecast'!R34*Cashflow!B29</f>
        <v>3455.9999999999995</v>
      </c>
      <c r="R29" s="269">
        <f>'Sales Forecast'!S34*Cashflow!B29</f>
        <v>3758.4</v>
      </c>
      <c r="S29" s="269">
        <f>'Sales Forecast'!T34*Cashflow!B29</f>
        <v>4060.7999999999997</v>
      </c>
      <c r="T29" s="269">
        <f>'Sales Forecast'!U34*Cashflow!B29</f>
        <v>4363.2</v>
      </c>
      <c r="U29" s="269">
        <f>'Sales Forecast'!V34*Cashflow!B29</f>
        <v>4665.5999999999995</v>
      </c>
      <c r="V29" s="269">
        <f>'Sales Forecast'!W34*Cashflow!B29</f>
        <v>4968</v>
      </c>
      <c r="W29" s="269">
        <f>'Sales Forecast'!X34*Cashflow!B29</f>
        <v>5270.4000000000005</v>
      </c>
      <c r="X29" s="269">
        <f>'Sales Forecast'!Y34*Cashflow!B29</f>
        <v>5572.7999999999993</v>
      </c>
      <c r="Y29" s="269">
        <f>'Sales Forecast'!Z34*Cashflow!B29</f>
        <v>5875.2</v>
      </c>
      <c r="Z29" s="269">
        <f>'Sales Forecast'!AA34*Cashflow!B29</f>
        <v>6177.5999999999995</v>
      </c>
      <c r="AA29" s="269">
        <f>'Sales Forecast'!AB34*Cashflow!B29</f>
        <v>6480</v>
      </c>
      <c r="AB29" s="269">
        <f>'Sales Forecast'!AC34*Cashflow!B29</f>
        <v>6782.4</v>
      </c>
      <c r="AC29" s="269">
        <f t="shared" si="23"/>
        <v>61430.399999999994</v>
      </c>
      <c r="AD29" s="329"/>
      <c r="AE29" s="269">
        <f>'Sales Forecast'!AG34*B29</f>
        <v>7084.8</v>
      </c>
      <c r="AF29" s="269">
        <f>'Sales Forecast'!AH34*B29</f>
        <v>7387.2</v>
      </c>
      <c r="AG29" s="269">
        <f>'Sales Forecast'!AI34*B29</f>
        <v>7689.5999999999995</v>
      </c>
      <c r="AH29" s="269">
        <f>'Sales Forecast'!AJ34*B29</f>
        <v>7991.9999999999991</v>
      </c>
      <c r="AI29" s="269">
        <f>'Sales Forecast'!AK34*B29</f>
        <v>8294.4000000000015</v>
      </c>
      <c r="AJ29" s="269">
        <f>'Sales Forecast'!AL34*B29</f>
        <v>8596.7999999999993</v>
      </c>
      <c r="AK29" s="269">
        <f>'Sales Forecast'!AM34*B29</f>
        <v>8899.1999999999989</v>
      </c>
      <c r="AL29" s="269">
        <f>'Sales Forecast'!AN34*B29</f>
        <v>9201.5999999999985</v>
      </c>
      <c r="AM29" s="269">
        <f>'Sales Forecast'!AO34*B29</f>
        <v>9504</v>
      </c>
      <c r="AN29" s="269">
        <f>'Sales Forecast'!AP34*B29</f>
        <v>9806.4</v>
      </c>
      <c r="AO29" s="269">
        <f>'Sales Forecast'!AQ34*B29</f>
        <v>10108.799999999999</v>
      </c>
      <c r="AP29" s="269">
        <f>'Sales Forecast'!AR34*B29</f>
        <v>10411.199999999999</v>
      </c>
      <c r="AQ29" s="269">
        <f t="shared" si="12"/>
        <v>104976</v>
      </c>
      <c r="AR29" s="331"/>
      <c r="AS29" s="331"/>
      <c r="AT29" s="332"/>
      <c r="AU29" s="332"/>
      <c r="AV29" s="332"/>
      <c r="AW29" s="332"/>
      <c r="AX29" s="332"/>
      <c r="AY29" s="332"/>
      <c r="AZ29" s="332"/>
      <c r="BA29" s="332"/>
      <c r="BB29" s="332"/>
      <c r="BC29" s="332"/>
      <c r="BD29" s="332"/>
      <c r="BE29" s="332"/>
      <c r="BF29" s="332"/>
      <c r="BG29" s="332"/>
      <c r="BH29" s="332"/>
      <c r="BI29" s="332"/>
      <c r="BJ29" s="332"/>
      <c r="BK29" s="332"/>
      <c r="BL29" s="332"/>
      <c r="BM29" s="332"/>
      <c r="BN29" s="332"/>
      <c r="BO29" s="332"/>
      <c r="BP29" s="332"/>
      <c r="BQ29" s="332"/>
      <c r="BR29" s="332"/>
      <c r="BS29" s="332"/>
      <c r="BT29" s="332"/>
      <c r="BU29" s="332"/>
      <c r="BV29" s="332"/>
      <c r="BW29" s="332"/>
      <c r="BX29" s="332"/>
      <c r="BY29" s="332"/>
      <c r="BZ29" s="332"/>
      <c r="CA29" s="332"/>
      <c r="CB29" s="332"/>
      <c r="CC29" s="332"/>
      <c r="CD29" s="332"/>
      <c r="CE29" s="332"/>
      <c r="CF29" s="332"/>
      <c r="CG29" s="332"/>
      <c r="CH29" s="262"/>
      <c r="CI29" s="262"/>
      <c r="CJ29" s="262"/>
      <c r="CK29" s="262"/>
      <c r="CL29" s="262"/>
      <c r="CM29" s="262"/>
      <c r="CN29" s="262"/>
      <c r="CO29" s="262"/>
      <c r="CP29" s="262"/>
      <c r="CQ29" s="262"/>
      <c r="CR29" s="262"/>
      <c r="CS29" s="262"/>
      <c r="CT29" s="262"/>
      <c r="CU29" s="262"/>
      <c r="CV29" s="262"/>
      <c r="CW29" s="262"/>
      <c r="CX29" s="262"/>
      <c r="CY29" s="262"/>
      <c r="CZ29" s="262"/>
      <c r="DA29" s="262"/>
      <c r="DB29" s="262"/>
      <c r="DC29" s="262"/>
      <c r="DD29" s="262"/>
      <c r="DE29" s="262"/>
      <c r="DF29" s="262"/>
      <c r="DG29" s="262"/>
      <c r="DH29" s="262"/>
      <c r="DI29" s="262"/>
      <c r="DJ29" s="262"/>
      <c r="DK29" s="262"/>
      <c r="DL29" s="262"/>
      <c r="DM29" s="262"/>
      <c r="DN29" s="262"/>
      <c r="DO29" s="262"/>
      <c r="DP29" s="262"/>
      <c r="DQ29" s="262"/>
      <c r="DR29" s="262"/>
      <c r="DS29" s="262"/>
      <c r="DT29" s="262"/>
      <c r="DU29" s="262"/>
      <c r="DV29" s="262"/>
      <c r="DW29" s="262"/>
      <c r="DX29" s="262"/>
      <c r="DY29" s="262"/>
      <c r="DZ29" s="262"/>
      <c r="EA29" s="262"/>
      <c r="EB29" s="262"/>
      <c r="EC29" s="262"/>
      <c r="ED29" s="262"/>
      <c r="EE29" s="262"/>
      <c r="EF29" s="262"/>
      <c r="EG29" s="262"/>
      <c r="EH29" s="262"/>
      <c r="EI29" s="262"/>
      <c r="EJ29" s="262"/>
      <c r="EK29" s="262"/>
      <c r="EL29" s="262"/>
      <c r="EM29" s="262"/>
      <c r="EN29" s="262"/>
      <c r="EO29" s="262"/>
      <c r="EP29" s="262"/>
      <c r="EQ29" s="262"/>
      <c r="ER29" s="262"/>
      <c r="ES29" s="262"/>
      <c r="ET29" s="262"/>
      <c r="EU29" s="262"/>
      <c r="EV29" s="262"/>
      <c r="EW29" s="262"/>
      <c r="EX29" s="262"/>
      <c r="EY29" s="262"/>
      <c r="EZ29" s="262"/>
      <c r="FA29" s="262"/>
      <c r="FB29" s="262"/>
      <c r="FC29" s="262"/>
      <c r="FD29" s="262"/>
      <c r="FE29" s="262"/>
      <c r="FF29" s="262"/>
      <c r="FG29" s="262"/>
      <c r="FH29" s="262"/>
      <c r="FI29" s="262"/>
      <c r="FJ29" s="262"/>
      <c r="FK29" s="262"/>
      <c r="FL29" s="262"/>
      <c r="FM29" s="262"/>
      <c r="FN29" s="262"/>
      <c r="FO29" s="262"/>
      <c r="FP29" s="262"/>
      <c r="FQ29" s="262"/>
      <c r="FR29" s="262"/>
      <c r="FS29" s="262"/>
      <c r="FT29" s="262"/>
      <c r="FU29" s="262"/>
      <c r="FV29" s="262"/>
      <c r="FW29" s="262"/>
      <c r="FX29" s="262"/>
      <c r="FY29" s="262"/>
      <c r="FZ29" s="262"/>
      <c r="GA29" s="262"/>
      <c r="GB29" s="262"/>
      <c r="GC29" s="262"/>
      <c r="GD29" s="262"/>
      <c r="GE29" s="262"/>
      <c r="GF29" s="262"/>
      <c r="GG29" s="262"/>
      <c r="GH29" s="262"/>
      <c r="GI29" s="262"/>
      <c r="GJ29" s="262"/>
      <c r="GK29" s="262"/>
      <c r="GL29" s="262"/>
      <c r="GM29" s="262"/>
      <c r="GN29" s="262"/>
      <c r="GO29" s="262"/>
      <c r="GP29" s="262"/>
      <c r="GQ29" s="262"/>
      <c r="GR29" s="262"/>
      <c r="GS29" s="262"/>
      <c r="GT29" s="262"/>
      <c r="GU29" s="262"/>
      <c r="GV29" s="262"/>
      <c r="GW29" s="262"/>
      <c r="GX29" s="262"/>
      <c r="GY29" s="262"/>
      <c r="GZ29" s="262"/>
      <c r="HA29" s="262"/>
      <c r="HB29" s="262"/>
      <c r="HC29" s="262"/>
      <c r="HD29" s="262"/>
      <c r="HE29" s="262"/>
      <c r="HF29" s="262"/>
      <c r="HG29" s="262"/>
      <c r="HH29" s="262"/>
      <c r="HI29" s="262"/>
      <c r="HJ29" s="262"/>
      <c r="HK29" s="262"/>
      <c r="HL29" s="262"/>
      <c r="HM29" s="262"/>
      <c r="HN29" s="262"/>
      <c r="HO29" s="262"/>
      <c r="HP29" s="262"/>
      <c r="HQ29" s="262"/>
      <c r="HR29" s="262"/>
      <c r="HS29" s="262"/>
      <c r="HT29" s="262"/>
      <c r="HU29" s="262"/>
      <c r="HV29" s="262"/>
      <c r="HW29" s="262"/>
      <c r="HX29" s="262"/>
      <c r="HY29" s="262"/>
      <c r="HZ29" s="262"/>
      <c r="IA29" s="262"/>
      <c r="IB29" s="262"/>
      <c r="IC29" s="262"/>
      <c r="ID29" s="262"/>
      <c r="IE29" s="262"/>
      <c r="IF29" s="262"/>
      <c r="IG29" s="262"/>
      <c r="IH29" s="262"/>
      <c r="II29" s="262"/>
      <c r="IJ29" s="262"/>
      <c r="IK29" s="262"/>
      <c r="IL29" s="262"/>
      <c r="IM29" s="262"/>
      <c r="IN29" s="262"/>
      <c r="IO29" s="262"/>
      <c r="IP29" s="262"/>
      <c r="IQ29" s="262"/>
      <c r="IR29" s="262"/>
      <c r="IS29" s="262"/>
      <c r="IT29" s="262"/>
      <c r="IU29" s="262"/>
      <c r="IV29" s="262"/>
      <c r="IW29" s="262"/>
      <c r="IX29" s="262"/>
      <c r="IY29" s="262"/>
      <c r="IZ29" s="262"/>
      <c r="JA29" s="262"/>
      <c r="JB29" s="262"/>
      <c r="JC29" s="262"/>
      <c r="JD29" s="262"/>
      <c r="JE29" s="262"/>
      <c r="JF29" s="262"/>
      <c r="JG29" s="262"/>
      <c r="JH29" s="262"/>
      <c r="JI29" s="262"/>
      <c r="JJ29" s="262"/>
      <c r="JK29" s="262"/>
      <c r="JL29" s="262"/>
    </row>
    <row r="30" spans="1:272" s="263" customFormat="1">
      <c r="A30" s="268" t="str">
        <f>'Sales Forecast'!A35</f>
        <v>Live in package (24hrs)</v>
      </c>
      <c r="B30" s="269">
        <v>110</v>
      </c>
      <c r="C30" s="269">
        <f>'Sales Forecast'!C35*Cashflow!B30</f>
        <v>0</v>
      </c>
      <c r="D30" s="269">
        <f>'Sales Forecast'!D35*Cashflow!B30</f>
        <v>0</v>
      </c>
      <c r="E30" s="269">
        <f>'Sales Forecast'!E35*Cashflow!B30</f>
        <v>330</v>
      </c>
      <c r="F30" s="269">
        <f>'Sales Forecast'!F35*Cashflow!B30</f>
        <v>550</v>
      </c>
      <c r="G30" s="269">
        <f>'Sales Forecast'!G35*Cashflow!B30</f>
        <v>550</v>
      </c>
      <c r="H30" s="269">
        <f>'Sales Forecast'!H35*Cashflow!B30</f>
        <v>660</v>
      </c>
      <c r="I30" s="269">
        <f>'Sales Forecast'!I35*Cashflow!B30</f>
        <v>660</v>
      </c>
      <c r="J30" s="269">
        <f>'Sales Forecast'!J35*Cashflow!B30</f>
        <v>770</v>
      </c>
      <c r="K30" s="269">
        <f>'Sales Forecast'!K35*Cashflow!B30</f>
        <v>770</v>
      </c>
      <c r="L30" s="269">
        <f>'Sales Forecast'!L35*Cashflow!B30</f>
        <v>880</v>
      </c>
      <c r="M30" s="269">
        <f>'Sales Forecast'!M35*Cashflow!B30</f>
        <v>880</v>
      </c>
      <c r="N30" s="269">
        <f>'Sales Forecast'!N35*Cashflow!B30</f>
        <v>990</v>
      </c>
      <c r="O30" s="269">
        <f t="shared" si="24"/>
        <v>7150</v>
      </c>
      <c r="P30" s="329"/>
      <c r="Q30" s="269">
        <f>'Sales Forecast'!R35*Cashflow!B30</f>
        <v>990</v>
      </c>
      <c r="R30" s="269">
        <f>'Sales Forecast'!S35*Cashflow!B30</f>
        <v>1100</v>
      </c>
      <c r="S30" s="269">
        <f>'Sales Forecast'!T35*Tables!$AA$24</f>
        <v>1100</v>
      </c>
      <c r="T30" s="269">
        <f>'Sales Forecast'!U35*Cashflow!B30</f>
        <v>1210</v>
      </c>
      <c r="U30" s="269">
        <f>'Sales Forecast'!V35*Cashflow!B30</f>
        <v>1210</v>
      </c>
      <c r="V30" s="269">
        <f>'Sales Forecast'!W35*Cashflow!B30</f>
        <v>1320</v>
      </c>
      <c r="W30" s="269">
        <f>'Sales Forecast'!X35*Cashflow!B30</f>
        <v>1320</v>
      </c>
      <c r="X30" s="269">
        <f>'Sales Forecast'!Y35*Cashflow!B30</f>
        <v>1430</v>
      </c>
      <c r="Y30" s="269">
        <f>'Sales Forecast'!Z35*Cashflow!B30</f>
        <v>1430</v>
      </c>
      <c r="Z30" s="269">
        <f>'Sales Forecast'!AA35*Cashflow!B30</f>
        <v>1540</v>
      </c>
      <c r="AA30" s="269">
        <f>'Sales Forecast'!AB35*Cashflow!B30</f>
        <v>1540</v>
      </c>
      <c r="AB30" s="269">
        <f>'Sales Forecast'!AC35*Cashflow!B30</f>
        <v>1650</v>
      </c>
      <c r="AC30" s="269">
        <f t="shared" si="23"/>
        <v>15840</v>
      </c>
      <c r="AD30" s="329"/>
      <c r="AE30" s="269">
        <f>'Sales Forecast'!AG35*B30</f>
        <v>1650</v>
      </c>
      <c r="AF30" s="269">
        <f>'Sales Forecast'!AH35*B30</f>
        <v>1760</v>
      </c>
      <c r="AG30" s="269">
        <f>'Sales Forecast'!AI35*B30</f>
        <v>1760</v>
      </c>
      <c r="AH30" s="269">
        <f>'Sales Forecast'!AJ35*B30</f>
        <v>1870</v>
      </c>
      <c r="AI30" s="269">
        <f>'Sales Forecast'!AK35*B30</f>
        <v>1870</v>
      </c>
      <c r="AJ30" s="269">
        <f>'Sales Forecast'!AL35*B30</f>
        <v>1980</v>
      </c>
      <c r="AK30" s="269">
        <f>'Sales Forecast'!AM35*B30</f>
        <v>1980</v>
      </c>
      <c r="AL30" s="269">
        <f>'Sales Forecast'!AN35*B30</f>
        <v>2090</v>
      </c>
      <c r="AM30" s="269">
        <f>'Sales Forecast'!AO35*B30</f>
        <v>2090</v>
      </c>
      <c r="AN30" s="269">
        <f>'Sales Forecast'!AP35*B30</f>
        <v>2200</v>
      </c>
      <c r="AO30" s="269">
        <f>'Sales Forecast'!AQ35*B30</f>
        <v>2200</v>
      </c>
      <c r="AP30" s="269">
        <f>'Sales Forecast'!AR35*B30</f>
        <v>2310</v>
      </c>
      <c r="AQ30" s="269">
        <f t="shared" si="12"/>
        <v>23760</v>
      </c>
      <c r="AR30" s="331"/>
      <c r="AS30" s="331"/>
      <c r="AT30" s="332"/>
      <c r="AU30" s="332"/>
      <c r="AV30" s="332"/>
      <c r="AW30" s="332"/>
      <c r="AX30" s="332"/>
      <c r="AY30" s="332"/>
      <c r="AZ30" s="332"/>
      <c r="BA30" s="332"/>
      <c r="BB30" s="332"/>
      <c r="BC30" s="332"/>
      <c r="BD30" s="332"/>
      <c r="BE30" s="332"/>
      <c r="BF30" s="332"/>
      <c r="BG30" s="332"/>
      <c r="BH30" s="332"/>
      <c r="BI30" s="332"/>
      <c r="BJ30" s="332"/>
      <c r="BK30" s="332"/>
      <c r="BL30" s="332"/>
      <c r="BM30" s="332"/>
      <c r="BN30" s="332"/>
      <c r="BO30" s="332"/>
      <c r="BP30" s="332"/>
      <c r="BQ30" s="332"/>
      <c r="BR30" s="332"/>
      <c r="BS30" s="332"/>
      <c r="BT30" s="332"/>
      <c r="BU30" s="332"/>
      <c r="BV30" s="332"/>
      <c r="BW30" s="332"/>
      <c r="BX30" s="332"/>
      <c r="BY30" s="332"/>
      <c r="BZ30" s="332"/>
      <c r="CA30" s="332"/>
      <c r="CB30" s="332"/>
      <c r="CC30" s="332"/>
      <c r="CD30" s="332"/>
      <c r="CE30" s="332"/>
      <c r="CF30" s="332"/>
      <c r="CG30" s="332"/>
      <c r="CH30" s="262"/>
      <c r="CI30" s="262"/>
      <c r="CJ30" s="262"/>
      <c r="CK30" s="262"/>
      <c r="CL30" s="262"/>
      <c r="CM30" s="262"/>
      <c r="CN30" s="262"/>
      <c r="CO30" s="262"/>
      <c r="CP30" s="262"/>
      <c r="CQ30" s="262"/>
      <c r="CR30" s="262"/>
      <c r="CS30" s="262"/>
      <c r="CT30" s="262"/>
      <c r="CU30" s="262"/>
      <c r="CV30" s="262"/>
      <c r="CW30" s="262"/>
      <c r="CX30" s="262"/>
      <c r="CY30" s="262"/>
      <c r="CZ30" s="262"/>
      <c r="DA30" s="262"/>
      <c r="DB30" s="262"/>
      <c r="DC30" s="262"/>
      <c r="DD30" s="262"/>
      <c r="DE30" s="262"/>
      <c r="DF30" s="262"/>
      <c r="DG30" s="262"/>
      <c r="DH30" s="262"/>
      <c r="DI30" s="262"/>
      <c r="DJ30" s="262"/>
      <c r="DK30" s="262"/>
      <c r="DL30" s="262"/>
      <c r="DM30" s="262"/>
      <c r="DN30" s="262"/>
      <c r="DO30" s="262"/>
      <c r="DP30" s="262"/>
      <c r="DQ30" s="262"/>
      <c r="DR30" s="262"/>
      <c r="DS30" s="262"/>
      <c r="DT30" s="262"/>
      <c r="DU30" s="262"/>
      <c r="DV30" s="262"/>
      <c r="DW30" s="262"/>
      <c r="DX30" s="262"/>
      <c r="DY30" s="262"/>
      <c r="DZ30" s="262"/>
      <c r="EA30" s="262"/>
      <c r="EB30" s="262"/>
      <c r="EC30" s="262"/>
      <c r="ED30" s="262"/>
      <c r="EE30" s="262"/>
      <c r="EF30" s="262"/>
      <c r="EG30" s="262"/>
      <c r="EH30" s="262"/>
      <c r="EI30" s="262"/>
      <c r="EJ30" s="262"/>
      <c r="EK30" s="262"/>
      <c r="EL30" s="262"/>
      <c r="EM30" s="262"/>
      <c r="EN30" s="262"/>
      <c r="EO30" s="262"/>
      <c r="EP30" s="262"/>
      <c r="EQ30" s="262"/>
      <c r="ER30" s="262"/>
      <c r="ES30" s="262"/>
      <c r="ET30" s="262"/>
      <c r="EU30" s="262"/>
      <c r="EV30" s="262"/>
      <c r="EW30" s="262"/>
      <c r="EX30" s="262"/>
      <c r="EY30" s="262"/>
      <c r="EZ30" s="262"/>
      <c r="FA30" s="262"/>
      <c r="FB30" s="262"/>
      <c r="FC30" s="262"/>
      <c r="FD30" s="262"/>
      <c r="FE30" s="262"/>
      <c r="FF30" s="262"/>
      <c r="FG30" s="262"/>
      <c r="FH30" s="262"/>
      <c r="FI30" s="262"/>
      <c r="FJ30" s="262"/>
      <c r="FK30" s="262"/>
      <c r="FL30" s="262"/>
      <c r="FM30" s="262"/>
      <c r="FN30" s="262"/>
      <c r="FO30" s="262"/>
      <c r="FP30" s="262"/>
      <c r="FQ30" s="262"/>
      <c r="FR30" s="262"/>
      <c r="FS30" s="262"/>
      <c r="FT30" s="262"/>
      <c r="FU30" s="262"/>
      <c r="FV30" s="262"/>
      <c r="FW30" s="262"/>
      <c r="FX30" s="262"/>
      <c r="FY30" s="262"/>
      <c r="FZ30" s="262"/>
      <c r="GA30" s="262"/>
      <c r="GB30" s="262"/>
      <c r="GC30" s="262"/>
      <c r="GD30" s="262"/>
      <c r="GE30" s="262"/>
      <c r="GF30" s="262"/>
      <c r="GG30" s="262"/>
      <c r="GH30" s="262"/>
      <c r="GI30" s="262"/>
      <c r="GJ30" s="262"/>
      <c r="GK30" s="262"/>
      <c r="GL30" s="262"/>
      <c r="GM30" s="262"/>
      <c r="GN30" s="262"/>
      <c r="GO30" s="262"/>
      <c r="GP30" s="262"/>
      <c r="GQ30" s="262"/>
      <c r="GR30" s="262"/>
      <c r="GS30" s="262"/>
      <c r="GT30" s="262"/>
      <c r="GU30" s="262"/>
      <c r="GV30" s="262"/>
      <c r="GW30" s="262"/>
      <c r="GX30" s="262"/>
      <c r="GY30" s="262"/>
      <c r="GZ30" s="262"/>
      <c r="HA30" s="262"/>
      <c r="HB30" s="262"/>
      <c r="HC30" s="262"/>
      <c r="HD30" s="262"/>
      <c r="HE30" s="262"/>
      <c r="HF30" s="262"/>
      <c r="HG30" s="262"/>
      <c r="HH30" s="262"/>
      <c r="HI30" s="262"/>
      <c r="HJ30" s="262"/>
      <c r="HK30" s="262"/>
      <c r="HL30" s="262"/>
      <c r="HM30" s="262"/>
      <c r="HN30" s="262"/>
      <c r="HO30" s="262"/>
      <c r="HP30" s="262"/>
      <c r="HQ30" s="262"/>
      <c r="HR30" s="262"/>
      <c r="HS30" s="262"/>
      <c r="HT30" s="262"/>
      <c r="HU30" s="262"/>
      <c r="HV30" s="262"/>
      <c r="HW30" s="262"/>
      <c r="HX30" s="262"/>
      <c r="HY30" s="262"/>
      <c r="HZ30" s="262"/>
      <c r="IA30" s="262"/>
      <c r="IB30" s="262"/>
      <c r="IC30" s="262"/>
      <c r="ID30" s="262"/>
      <c r="IE30" s="262"/>
      <c r="IF30" s="262"/>
      <c r="IG30" s="262"/>
      <c r="IH30" s="262"/>
      <c r="II30" s="262"/>
      <c r="IJ30" s="262"/>
      <c r="IK30" s="262"/>
      <c r="IL30" s="262"/>
      <c r="IM30" s="262"/>
      <c r="IN30" s="262"/>
      <c r="IO30" s="262"/>
      <c r="IP30" s="262"/>
      <c r="IQ30" s="262"/>
      <c r="IR30" s="262"/>
      <c r="IS30" s="262"/>
      <c r="IT30" s="262"/>
      <c r="IU30" s="262"/>
      <c r="IV30" s="262"/>
      <c r="IW30" s="262"/>
      <c r="IX30" s="262"/>
      <c r="IY30" s="262"/>
      <c r="IZ30" s="262"/>
      <c r="JA30" s="262"/>
      <c r="JB30" s="262"/>
      <c r="JC30" s="262"/>
      <c r="JD30" s="262"/>
      <c r="JE30" s="262"/>
      <c r="JF30" s="262"/>
      <c r="JG30" s="262"/>
      <c r="JH30" s="262"/>
      <c r="JI30" s="262"/>
      <c r="JJ30" s="262"/>
      <c r="JK30" s="262"/>
      <c r="JL30" s="262"/>
    </row>
    <row r="31" spans="1:272" s="263" customFormat="1">
      <c r="A31" s="268" t="str">
        <f>'Sales Forecast'!A36</f>
        <v>Live in package (7 days)</v>
      </c>
      <c r="B31" s="269">
        <v>550</v>
      </c>
      <c r="C31" s="269">
        <f>'Sales Forecast'!C36*Cashflow!B31</f>
        <v>0</v>
      </c>
      <c r="D31" s="269">
        <f>'Sales Forecast'!D36*Cashflow!B31</f>
        <v>0</v>
      </c>
      <c r="E31" s="269">
        <f>'Sales Forecast'!E36*Cashflow!B31</f>
        <v>550</v>
      </c>
      <c r="F31" s="269">
        <f>'Sales Forecast'!F36*Cashflow!B31</f>
        <v>550</v>
      </c>
      <c r="G31" s="269">
        <f>'Sales Forecast'!G36*Cashflow!B31</f>
        <v>550</v>
      </c>
      <c r="H31" s="269">
        <f>'Sales Forecast'!H36*Cashflow!B31</f>
        <v>1100</v>
      </c>
      <c r="I31" s="269">
        <f>'Sales Forecast'!I36*Cashflow!B31</f>
        <v>1100</v>
      </c>
      <c r="J31" s="269">
        <f>'Sales Forecast'!J36*Cashflow!B31</f>
        <v>1100</v>
      </c>
      <c r="K31" s="269">
        <f>'Sales Forecast'!K36*Cashflow!B31</f>
        <v>1650</v>
      </c>
      <c r="L31" s="269">
        <f>'Sales Forecast'!L36*Cashflow!B31</f>
        <v>1650</v>
      </c>
      <c r="M31" s="269">
        <f>'Sales Forecast'!M36*Cashflow!B31</f>
        <v>1650</v>
      </c>
      <c r="N31" s="269">
        <f>'Sales Forecast'!N36*Cashflow!B31</f>
        <v>2200</v>
      </c>
      <c r="O31" s="269">
        <f t="shared" si="24"/>
        <v>12650</v>
      </c>
      <c r="P31" s="329"/>
      <c r="Q31" s="269">
        <f>'Sales Forecast'!R36*Cashflow!B31</f>
        <v>2200</v>
      </c>
      <c r="R31" s="269">
        <f>'Sales Forecast'!S36*Cashflow!B31</f>
        <v>2200</v>
      </c>
      <c r="S31" s="269">
        <f>'Sales Forecast'!T36*Cashflow!B31</f>
        <v>2750</v>
      </c>
      <c r="T31" s="269">
        <f>'Sales Forecast'!U36*Cashflow!B31</f>
        <v>2750</v>
      </c>
      <c r="U31" s="269">
        <f>'Sales Forecast'!V36*Cashflow!B31</f>
        <v>2750</v>
      </c>
      <c r="V31" s="269">
        <f>'Sales Forecast'!W36*Cashflow!B31</f>
        <v>3300</v>
      </c>
      <c r="W31" s="269">
        <f>'Sales Forecast'!X36*Cashflow!B31</f>
        <v>3300</v>
      </c>
      <c r="X31" s="269">
        <f>'Sales Forecast'!Y36*Cashflow!B31</f>
        <v>3300</v>
      </c>
      <c r="Y31" s="269">
        <f>'Sales Forecast'!Z36*Cashflow!B31</f>
        <v>3850</v>
      </c>
      <c r="Z31" s="269">
        <f>'Sales Forecast'!AA36*Cashflow!B31</f>
        <v>3850</v>
      </c>
      <c r="AA31" s="269">
        <f>'Sales Forecast'!AB36*Cashflow!B31</f>
        <v>3850</v>
      </c>
      <c r="AB31" s="269">
        <f>'Sales Forecast'!AC36*Cashflow!B31</f>
        <v>4400</v>
      </c>
      <c r="AC31" s="269">
        <f t="shared" si="23"/>
        <v>38500</v>
      </c>
      <c r="AD31" s="329"/>
      <c r="AE31" s="269">
        <f>'Sales Forecast'!AG36*B31</f>
        <v>4400</v>
      </c>
      <c r="AF31" s="269">
        <f>'Sales Forecast'!AH36*B31</f>
        <v>4400</v>
      </c>
      <c r="AG31" s="269">
        <f>'Sales Forecast'!AI36*B31</f>
        <v>4950</v>
      </c>
      <c r="AH31" s="269">
        <f>'Sales Forecast'!AJ36*B31</f>
        <v>4950</v>
      </c>
      <c r="AI31" s="269">
        <f>'Sales Forecast'!AK36*B31</f>
        <v>4950</v>
      </c>
      <c r="AJ31" s="269">
        <f>'Sales Forecast'!AL36*B31</f>
        <v>5500</v>
      </c>
      <c r="AK31" s="269">
        <f>'Sales Forecast'!AM36*B31</f>
        <v>5500</v>
      </c>
      <c r="AL31" s="269">
        <f>'Sales Forecast'!AN36*B31</f>
        <v>5500</v>
      </c>
      <c r="AM31" s="269">
        <f>'Sales Forecast'!AO36*B31</f>
        <v>6050</v>
      </c>
      <c r="AN31" s="269">
        <f>'Sales Forecast'!AP36*B31</f>
        <v>6050</v>
      </c>
      <c r="AO31" s="269">
        <f>'Sales Forecast'!AQ36*B31</f>
        <v>6050</v>
      </c>
      <c r="AP31" s="269">
        <f>'Sales Forecast'!AR36*B31</f>
        <v>6600</v>
      </c>
      <c r="AQ31" s="269">
        <f t="shared" si="12"/>
        <v>64900</v>
      </c>
      <c r="AR31" s="331"/>
      <c r="AS31" s="331"/>
      <c r="AT31" s="332"/>
      <c r="AU31" s="332"/>
      <c r="AV31" s="332"/>
      <c r="AW31" s="332"/>
      <c r="AX31" s="332"/>
      <c r="AY31" s="332"/>
      <c r="AZ31" s="332"/>
      <c r="BA31" s="332"/>
      <c r="BB31" s="332"/>
      <c r="BC31" s="332"/>
      <c r="BD31" s="332"/>
      <c r="BE31" s="332"/>
      <c r="BF31" s="332"/>
      <c r="BG31" s="332"/>
      <c r="BH31" s="332"/>
      <c r="BI31" s="332"/>
      <c r="BJ31" s="332"/>
      <c r="BK31" s="332"/>
      <c r="BL31" s="332"/>
      <c r="BM31" s="332"/>
      <c r="BN31" s="332"/>
      <c r="BO31" s="332"/>
      <c r="BP31" s="332"/>
      <c r="BQ31" s="332"/>
      <c r="BR31" s="332"/>
      <c r="BS31" s="332"/>
      <c r="BT31" s="332"/>
      <c r="BU31" s="332"/>
      <c r="BV31" s="332"/>
      <c r="BW31" s="332"/>
      <c r="BX31" s="332"/>
      <c r="BY31" s="332"/>
      <c r="BZ31" s="332"/>
      <c r="CA31" s="332"/>
      <c r="CB31" s="332"/>
      <c r="CC31" s="332"/>
      <c r="CD31" s="332"/>
      <c r="CE31" s="332"/>
      <c r="CF31" s="332"/>
      <c r="CG31" s="332"/>
      <c r="CH31" s="262"/>
      <c r="CI31" s="262"/>
      <c r="CJ31" s="262"/>
      <c r="CK31" s="262"/>
      <c r="CL31" s="262"/>
      <c r="CM31" s="262"/>
      <c r="CN31" s="262"/>
      <c r="CO31" s="262"/>
      <c r="CP31" s="262"/>
      <c r="CQ31" s="262"/>
      <c r="CR31" s="262"/>
      <c r="CS31" s="262"/>
      <c r="CT31" s="262"/>
      <c r="CU31" s="262"/>
      <c r="CV31" s="262"/>
      <c r="CW31" s="262"/>
      <c r="CX31" s="262"/>
      <c r="CY31" s="262"/>
      <c r="CZ31" s="262"/>
      <c r="DA31" s="262"/>
      <c r="DB31" s="262"/>
      <c r="DC31" s="262"/>
      <c r="DD31" s="262"/>
      <c r="DE31" s="262"/>
      <c r="DF31" s="262"/>
      <c r="DG31" s="262"/>
      <c r="DH31" s="262"/>
      <c r="DI31" s="262"/>
      <c r="DJ31" s="262"/>
      <c r="DK31" s="262"/>
      <c r="DL31" s="262"/>
      <c r="DM31" s="262"/>
      <c r="DN31" s="262"/>
      <c r="DO31" s="262"/>
      <c r="DP31" s="262"/>
      <c r="DQ31" s="262"/>
      <c r="DR31" s="262"/>
      <c r="DS31" s="262"/>
      <c r="DT31" s="262"/>
      <c r="DU31" s="262"/>
      <c r="DV31" s="262"/>
      <c r="DW31" s="262"/>
      <c r="DX31" s="262"/>
      <c r="DY31" s="262"/>
      <c r="DZ31" s="262"/>
      <c r="EA31" s="262"/>
      <c r="EB31" s="262"/>
      <c r="EC31" s="262"/>
      <c r="ED31" s="262"/>
      <c r="EE31" s="262"/>
      <c r="EF31" s="262"/>
      <c r="EG31" s="262"/>
      <c r="EH31" s="262"/>
      <c r="EI31" s="262"/>
      <c r="EJ31" s="262"/>
      <c r="EK31" s="262"/>
      <c r="EL31" s="262"/>
      <c r="EM31" s="262"/>
      <c r="EN31" s="262"/>
      <c r="EO31" s="262"/>
      <c r="EP31" s="262"/>
      <c r="EQ31" s="262"/>
      <c r="ER31" s="262"/>
      <c r="ES31" s="262"/>
      <c r="ET31" s="262"/>
      <c r="EU31" s="262"/>
      <c r="EV31" s="262"/>
      <c r="EW31" s="262"/>
      <c r="EX31" s="262"/>
      <c r="EY31" s="262"/>
      <c r="EZ31" s="262"/>
      <c r="FA31" s="262"/>
      <c r="FB31" s="262"/>
      <c r="FC31" s="262"/>
      <c r="FD31" s="262"/>
      <c r="FE31" s="262"/>
      <c r="FF31" s="262"/>
      <c r="FG31" s="262"/>
      <c r="FH31" s="262"/>
      <c r="FI31" s="262"/>
      <c r="FJ31" s="262"/>
      <c r="FK31" s="262"/>
      <c r="FL31" s="262"/>
      <c r="FM31" s="262"/>
      <c r="FN31" s="262"/>
      <c r="FO31" s="262"/>
      <c r="FP31" s="262"/>
      <c r="FQ31" s="262"/>
      <c r="FR31" s="262"/>
      <c r="FS31" s="262"/>
      <c r="FT31" s="262"/>
      <c r="FU31" s="262"/>
      <c r="FV31" s="262"/>
      <c r="FW31" s="262"/>
      <c r="FX31" s="262"/>
      <c r="FY31" s="262"/>
      <c r="FZ31" s="262"/>
      <c r="GA31" s="262"/>
      <c r="GB31" s="262"/>
      <c r="GC31" s="262"/>
      <c r="GD31" s="262"/>
      <c r="GE31" s="262"/>
      <c r="GF31" s="262"/>
      <c r="GG31" s="262"/>
      <c r="GH31" s="262"/>
      <c r="GI31" s="262"/>
      <c r="GJ31" s="262"/>
      <c r="GK31" s="262"/>
      <c r="GL31" s="262"/>
      <c r="GM31" s="262"/>
      <c r="GN31" s="262"/>
      <c r="GO31" s="262"/>
      <c r="GP31" s="262"/>
      <c r="GQ31" s="262"/>
      <c r="GR31" s="262"/>
      <c r="GS31" s="262"/>
      <c r="GT31" s="262"/>
      <c r="GU31" s="262"/>
      <c r="GV31" s="262"/>
      <c r="GW31" s="262"/>
      <c r="GX31" s="262"/>
      <c r="GY31" s="262"/>
      <c r="GZ31" s="262"/>
      <c r="HA31" s="262"/>
      <c r="HB31" s="262"/>
      <c r="HC31" s="262"/>
      <c r="HD31" s="262"/>
      <c r="HE31" s="262"/>
      <c r="HF31" s="262"/>
      <c r="HG31" s="262"/>
      <c r="HH31" s="262"/>
      <c r="HI31" s="262"/>
      <c r="HJ31" s="262"/>
      <c r="HK31" s="262"/>
      <c r="HL31" s="262"/>
      <c r="HM31" s="262"/>
      <c r="HN31" s="262"/>
      <c r="HO31" s="262"/>
      <c r="HP31" s="262"/>
      <c r="HQ31" s="262"/>
      <c r="HR31" s="262"/>
      <c r="HS31" s="262"/>
      <c r="HT31" s="262"/>
      <c r="HU31" s="262"/>
      <c r="HV31" s="262"/>
      <c r="HW31" s="262"/>
      <c r="HX31" s="262"/>
      <c r="HY31" s="262"/>
      <c r="HZ31" s="262"/>
      <c r="IA31" s="262"/>
      <c r="IB31" s="262"/>
      <c r="IC31" s="262"/>
      <c r="ID31" s="262"/>
      <c r="IE31" s="262"/>
      <c r="IF31" s="262"/>
      <c r="IG31" s="262"/>
      <c r="IH31" s="262"/>
      <c r="II31" s="262"/>
      <c r="IJ31" s="262"/>
      <c r="IK31" s="262"/>
      <c r="IL31" s="262"/>
      <c r="IM31" s="262"/>
      <c r="IN31" s="262"/>
      <c r="IO31" s="262"/>
      <c r="IP31" s="262"/>
      <c r="IQ31" s="262"/>
      <c r="IR31" s="262"/>
      <c r="IS31" s="262"/>
      <c r="IT31" s="262"/>
      <c r="IU31" s="262"/>
      <c r="IV31" s="262"/>
      <c r="IW31" s="262"/>
      <c r="IX31" s="262"/>
      <c r="IY31" s="262"/>
      <c r="IZ31" s="262"/>
      <c r="JA31" s="262"/>
      <c r="JB31" s="262"/>
      <c r="JC31" s="262"/>
      <c r="JD31" s="262"/>
      <c r="JE31" s="262"/>
      <c r="JF31" s="262"/>
      <c r="JG31" s="262"/>
      <c r="JH31" s="262"/>
      <c r="JI31" s="262"/>
      <c r="JJ31" s="262"/>
      <c r="JK31" s="262"/>
      <c r="JL31" s="262"/>
    </row>
    <row r="32" spans="1:272" s="273" customFormat="1">
      <c r="A32" s="270" t="str">
        <f>A21</f>
        <v>Employer NI 7%</v>
      </c>
      <c r="B32" s="271"/>
      <c r="C32" s="271">
        <f>(C29+C28+C27+C26+C25+C24+C30+C31)*0.07</f>
        <v>0</v>
      </c>
      <c r="D32" s="271">
        <f t="shared" ref="D32:G32" si="25">(D29+D28+D27+D26+D25+D24+D30+D31)*0.07</f>
        <v>0</v>
      </c>
      <c r="E32" s="271">
        <f t="shared" si="25"/>
        <v>371.00000000000006</v>
      </c>
      <c r="F32" s="271">
        <f t="shared" si="25"/>
        <v>602.98</v>
      </c>
      <c r="G32" s="271">
        <f t="shared" si="25"/>
        <v>819.56000000000006</v>
      </c>
      <c r="H32" s="271">
        <f t="shared" ref="H32" si="26">(H29+H28+H27+H26+H25+H24+H30+H31)*0.07</f>
        <v>1082.3400000000001</v>
      </c>
      <c r="I32" s="271">
        <f t="shared" ref="I32" si="27">(I29+I28+I27+I26+I25+I24+I30+I31)*0.07</f>
        <v>1298.92</v>
      </c>
      <c r="J32" s="271">
        <f t="shared" ref="J32:K32" si="28">(J29+J28+J27+J26+J25+J24+J30+J31)*0.07</f>
        <v>1523.2</v>
      </c>
      <c r="K32" s="271">
        <f t="shared" si="28"/>
        <v>1778.2800000000002</v>
      </c>
      <c r="L32" s="271">
        <f t="shared" ref="L32" si="29">(L29+L28+L27+L26+L25+L24+L30+L31)*0.07</f>
        <v>2002.5600000000002</v>
      </c>
      <c r="M32" s="271">
        <f t="shared" ref="M32" si="30">(M29+M28+M27+M26+M25+M24+M30+M31)*0.07</f>
        <v>2219.1400000000003</v>
      </c>
      <c r="N32" s="271">
        <f t="shared" ref="N32" si="31">(N29+N28+N27+N26+N25+N24+N30+N31)*0.07</f>
        <v>2481.92</v>
      </c>
      <c r="O32" s="271">
        <f t="shared" si="24"/>
        <v>14179.9</v>
      </c>
      <c r="P32" s="329"/>
      <c r="Q32" s="271">
        <f>(Q29+Q28+Q27+Q26+Q25+Q24+Q30+Q31)*0.07</f>
        <v>2698.5000000000005</v>
      </c>
      <c r="R32" s="271">
        <f t="shared" ref="R32:AB32" si="32">(R29+R28+R27+R26+R25+R24+R30+R31)*0.07</f>
        <v>2922.78</v>
      </c>
      <c r="S32" s="271">
        <f t="shared" si="32"/>
        <v>3177.86</v>
      </c>
      <c r="T32" s="271">
        <f t="shared" si="32"/>
        <v>3402.1400000000003</v>
      </c>
      <c r="U32" s="271">
        <f t="shared" si="32"/>
        <v>3618.7200000000003</v>
      </c>
      <c r="V32" s="271">
        <f t="shared" si="32"/>
        <v>3881.5000000000005</v>
      </c>
      <c r="W32" s="271">
        <f t="shared" si="32"/>
        <v>4098.0800000000008</v>
      </c>
      <c r="X32" s="271">
        <f t="shared" si="32"/>
        <v>4322.3600000000006</v>
      </c>
      <c r="Y32" s="271">
        <f t="shared" si="32"/>
        <v>4577.4400000000005</v>
      </c>
      <c r="Z32" s="271">
        <f t="shared" si="32"/>
        <v>4801.72</v>
      </c>
      <c r="AA32" s="271">
        <f t="shared" si="32"/>
        <v>5018.3</v>
      </c>
      <c r="AB32" s="271">
        <f t="shared" si="32"/>
        <v>5281.0800000000008</v>
      </c>
      <c r="AC32" s="271">
        <f t="shared" si="23"/>
        <v>47800.48000000001</v>
      </c>
      <c r="AD32" s="329"/>
      <c r="AE32" s="271">
        <f>(AE29+AE28+AE27+AE26+AE25+AE24+AE30+AE31)*0.07</f>
        <v>5497.6600000000008</v>
      </c>
      <c r="AF32" s="271">
        <f t="shared" ref="AF32:AP32" si="33">(AF29+AF28+AF27+AF26+AF25+AF24+AF30+AF31)*0.07</f>
        <v>5721.9400000000005</v>
      </c>
      <c r="AG32" s="271">
        <f t="shared" si="33"/>
        <v>5977.02</v>
      </c>
      <c r="AH32" s="271">
        <f t="shared" si="33"/>
        <v>6201.3</v>
      </c>
      <c r="AI32" s="271">
        <f t="shared" si="33"/>
        <v>6417.880000000001</v>
      </c>
      <c r="AJ32" s="271">
        <f t="shared" si="33"/>
        <v>6680.6600000000008</v>
      </c>
      <c r="AK32" s="271">
        <f t="shared" si="33"/>
        <v>6897.2400000000007</v>
      </c>
      <c r="AL32" s="271">
        <f t="shared" si="33"/>
        <v>7121.52</v>
      </c>
      <c r="AM32" s="271">
        <f t="shared" si="33"/>
        <v>7376.6</v>
      </c>
      <c r="AN32" s="271">
        <f t="shared" si="33"/>
        <v>7600.880000000001</v>
      </c>
      <c r="AO32" s="271">
        <f t="shared" si="33"/>
        <v>7817.4600000000009</v>
      </c>
      <c r="AP32" s="271">
        <f t="shared" si="33"/>
        <v>8080.2400000000007</v>
      </c>
      <c r="AQ32" s="271">
        <f t="shared" si="12"/>
        <v>81390.400000000009</v>
      </c>
      <c r="AR32" s="331"/>
      <c r="AS32" s="331"/>
      <c r="AT32" s="332"/>
      <c r="AU32" s="332"/>
      <c r="AV32" s="332"/>
      <c r="AW32" s="332"/>
      <c r="AX32" s="332"/>
      <c r="AY32" s="332"/>
      <c r="AZ32" s="332"/>
      <c r="BA32" s="332"/>
      <c r="BB32" s="332"/>
      <c r="BC32" s="332"/>
      <c r="BD32" s="332"/>
      <c r="BE32" s="332"/>
      <c r="BF32" s="332"/>
      <c r="BG32" s="332"/>
      <c r="BH32" s="332"/>
      <c r="BI32" s="332"/>
      <c r="BJ32" s="332"/>
      <c r="BK32" s="332"/>
      <c r="BL32" s="332"/>
      <c r="BM32" s="332"/>
      <c r="BN32" s="332"/>
      <c r="BO32" s="332"/>
      <c r="BP32" s="332"/>
      <c r="BQ32" s="332"/>
      <c r="BR32" s="332"/>
      <c r="BS32" s="332"/>
      <c r="BT32" s="332"/>
      <c r="BU32" s="332"/>
      <c r="BV32" s="332"/>
      <c r="BW32" s="332"/>
      <c r="BX32" s="332"/>
      <c r="BY32" s="332"/>
      <c r="BZ32" s="332"/>
      <c r="CA32" s="332"/>
      <c r="CB32" s="332"/>
      <c r="CC32" s="332"/>
      <c r="CD32" s="332"/>
      <c r="CE32" s="332"/>
      <c r="CF32" s="332"/>
      <c r="CG32" s="332"/>
      <c r="CH32" s="272"/>
      <c r="CI32" s="272"/>
      <c r="CJ32" s="272"/>
      <c r="CK32" s="272"/>
      <c r="CL32" s="272"/>
      <c r="CM32" s="272"/>
      <c r="CN32" s="272"/>
      <c r="CO32" s="272"/>
      <c r="CP32" s="272"/>
      <c r="CQ32" s="272"/>
      <c r="CR32" s="272"/>
      <c r="CS32" s="272"/>
      <c r="CT32" s="272"/>
      <c r="CU32" s="272"/>
      <c r="CV32" s="272"/>
      <c r="CW32" s="272"/>
      <c r="CX32" s="272"/>
      <c r="CY32" s="272"/>
      <c r="CZ32" s="272"/>
      <c r="DA32" s="272"/>
      <c r="DB32" s="272"/>
      <c r="DC32" s="272"/>
      <c r="DD32" s="272"/>
      <c r="DE32" s="272"/>
      <c r="DF32" s="272"/>
      <c r="DG32" s="272"/>
      <c r="DH32" s="272"/>
      <c r="DI32" s="272"/>
      <c r="DJ32" s="272"/>
      <c r="DK32" s="272"/>
      <c r="DL32" s="272"/>
      <c r="DM32" s="272"/>
      <c r="DN32" s="272"/>
      <c r="DO32" s="272"/>
      <c r="DP32" s="272"/>
      <c r="DQ32" s="272"/>
      <c r="DR32" s="272"/>
      <c r="DS32" s="272"/>
      <c r="DT32" s="272"/>
      <c r="DU32" s="272"/>
      <c r="DV32" s="272"/>
      <c r="DW32" s="272"/>
      <c r="DX32" s="272"/>
      <c r="DY32" s="272"/>
      <c r="DZ32" s="272"/>
      <c r="EA32" s="272"/>
      <c r="EB32" s="272"/>
      <c r="EC32" s="272"/>
      <c r="ED32" s="272"/>
      <c r="EE32" s="272"/>
      <c r="EF32" s="272"/>
      <c r="EG32" s="272"/>
      <c r="EH32" s="272"/>
      <c r="EI32" s="272"/>
      <c r="EJ32" s="272"/>
      <c r="EK32" s="272"/>
      <c r="EL32" s="272"/>
      <c r="EM32" s="272"/>
      <c r="EN32" s="272"/>
      <c r="EO32" s="272"/>
      <c r="EP32" s="272"/>
      <c r="EQ32" s="272"/>
      <c r="ER32" s="272"/>
      <c r="ES32" s="272"/>
      <c r="ET32" s="272"/>
      <c r="EU32" s="272"/>
      <c r="EV32" s="272"/>
      <c r="EW32" s="272"/>
      <c r="EX32" s="272"/>
      <c r="EY32" s="272"/>
      <c r="EZ32" s="272"/>
      <c r="FA32" s="272"/>
      <c r="FB32" s="272"/>
      <c r="FC32" s="272"/>
      <c r="FD32" s="272"/>
      <c r="FE32" s="272"/>
      <c r="FF32" s="272"/>
      <c r="FG32" s="272"/>
      <c r="FH32" s="272"/>
      <c r="FI32" s="272"/>
      <c r="FJ32" s="272"/>
      <c r="FK32" s="272"/>
      <c r="FL32" s="272"/>
      <c r="FM32" s="272"/>
      <c r="FN32" s="272"/>
      <c r="FO32" s="272"/>
      <c r="FP32" s="272"/>
      <c r="FQ32" s="272"/>
      <c r="FR32" s="272"/>
      <c r="FS32" s="272"/>
      <c r="FT32" s="272"/>
      <c r="FU32" s="272"/>
      <c r="FV32" s="272"/>
      <c r="FW32" s="272"/>
      <c r="FX32" s="272"/>
      <c r="FY32" s="272"/>
      <c r="FZ32" s="272"/>
      <c r="GA32" s="272"/>
      <c r="GB32" s="272"/>
      <c r="GC32" s="272"/>
      <c r="GD32" s="272"/>
      <c r="GE32" s="272"/>
      <c r="GF32" s="272"/>
      <c r="GG32" s="272"/>
      <c r="GH32" s="272"/>
      <c r="GI32" s="272"/>
      <c r="GJ32" s="272"/>
      <c r="GK32" s="272"/>
      <c r="GL32" s="272"/>
      <c r="GM32" s="272"/>
      <c r="GN32" s="272"/>
      <c r="GO32" s="272"/>
      <c r="GP32" s="272"/>
      <c r="GQ32" s="272"/>
      <c r="GR32" s="272"/>
      <c r="GS32" s="272"/>
      <c r="GT32" s="272"/>
      <c r="GU32" s="272"/>
      <c r="GV32" s="272"/>
      <c r="GW32" s="272"/>
      <c r="GX32" s="272"/>
      <c r="GY32" s="272"/>
      <c r="GZ32" s="272"/>
      <c r="HA32" s="272"/>
      <c r="HB32" s="272"/>
      <c r="HC32" s="272"/>
      <c r="HD32" s="272"/>
      <c r="HE32" s="272"/>
      <c r="HF32" s="272"/>
      <c r="HG32" s="272"/>
      <c r="HH32" s="272"/>
      <c r="HI32" s="272"/>
      <c r="HJ32" s="272"/>
      <c r="HK32" s="272"/>
      <c r="HL32" s="272"/>
      <c r="HM32" s="272"/>
      <c r="HN32" s="272"/>
      <c r="HO32" s="272"/>
      <c r="HP32" s="272"/>
      <c r="HQ32" s="272"/>
      <c r="HR32" s="272"/>
      <c r="HS32" s="272"/>
      <c r="HT32" s="272"/>
      <c r="HU32" s="272"/>
      <c r="HV32" s="272"/>
      <c r="HW32" s="272"/>
      <c r="HX32" s="272"/>
      <c r="HY32" s="272"/>
      <c r="HZ32" s="272"/>
      <c r="IA32" s="272"/>
      <c r="IB32" s="272"/>
      <c r="IC32" s="272"/>
      <c r="ID32" s="272"/>
      <c r="IE32" s="272"/>
      <c r="IF32" s="272"/>
      <c r="IG32" s="272"/>
      <c r="IH32" s="272"/>
      <c r="II32" s="272"/>
      <c r="IJ32" s="272"/>
      <c r="IK32" s="272"/>
      <c r="IL32" s="272"/>
      <c r="IM32" s="272"/>
      <c r="IN32" s="272"/>
      <c r="IO32" s="272"/>
      <c r="IP32" s="272"/>
      <c r="IQ32" s="272"/>
      <c r="IR32" s="272"/>
      <c r="IS32" s="272"/>
      <c r="IT32" s="272"/>
      <c r="IU32" s="272"/>
      <c r="IV32" s="272"/>
      <c r="IW32" s="272"/>
      <c r="IX32" s="272"/>
      <c r="IY32" s="272"/>
      <c r="IZ32" s="272"/>
      <c r="JA32" s="272"/>
      <c r="JB32" s="272"/>
      <c r="JC32" s="272"/>
      <c r="JD32" s="272"/>
      <c r="JE32" s="272"/>
      <c r="JF32" s="272"/>
      <c r="JG32" s="272"/>
      <c r="JH32" s="272"/>
      <c r="JI32" s="272"/>
      <c r="JJ32" s="272"/>
      <c r="JK32" s="272"/>
      <c r="JL32" s="272"/>
    </row>
    <row r="33" spans="1:272" s="273" customFormat="1">
      <c r="A33" s="270" t="str">
        <f>A22</f>
        <v>Employer Pension 3%</v>
      </c>
      <c r="B33" s="271"/>
      <c r="C33" s="271">
        <f>(C29+C28+C27+C26+C25+C24+C30+C31)*0.03</f>
        <v>0</v>
      </c>
      <c r="D33" s="271">
        <f t="shared" ref="D33:G33" si="34">(D29+D28+D27+D26+D25+D24+D30+D31)*0.03</f>
        <v>0</v>
      </c>
      <c r="E33" s="271">
        <f t="shared" si="34"/>
        <v>159</v>
      </c>
      <c r="F33" s="271">
        <f t="shared" si="34"/>
        <v>258.42</v>
      </c>
      <c r="G33" s="271">
        <f t="shared" si="34"/>
        <v>351.24</v>
      </c>
      <c r="H33" s="271">
        <f t="shared" ref="H33:N33" si="35">(H29+H28+H27+H26+H25+H24+H30+H31)*0.03</f>
        <v>463.85999999999996</v>
      </c>
      <c r="I33" s="271">
        <f t="shared" si="35"/>
        <v>556.67999999999995</v>
      </c>
      <c r="J33" s="271">
        <f t="shared" si="35"/>
        <v>652.79999999999995</v>
      </c>
      <c r="K33" s="271">
        <f t="shared" si="35"/>
        <v>762.12</v>
      </c>
      <c r="L33" s="271">
        <f t="shared" si="35"/>
        <v>858.24</v>
      </c>
      <c r="M33" s="271">
        <f t="shared" si="35"/>
        <v>951.06</v>
      </c>
      <c r="N33" s="271">
        <f t="shared" si="35"/>
        <v>1063.68</v>
      </c>
      <c r="O33" s="271">
        <f t="shared" si="24"/>
        <v>6077.1</v>
      </c>
      <c r="P33" s="329"/>
      <c r="Q33" s="271">
        <f>(Q29+Q28+Q27+Q26+Q25+Q24+Q30+Q31)*0.03</f>
        <v>1156.5</v>
      </c>
      <c r="R33" s="271">
        <f t="shared" ref="R33:AB33" si="36">(R29+R28+R27+R26+R25+R24+R30+R31)*0.03</f>
        <v>1252.6199999999999</v>
      </c>
      <c r="S33" s="271">
        <f t="shared" si="36"/>
        <v>1361.94</v>
      </c>
      <c r="T33" s="271">
        <f t="shared" si="36"/>
        <v>1458.06</v>
      </c>
      <c r="U33" s="271">
        <f t="shared" si="36"/>
        <v>1550.8799999999999</v>
      </c>
      <c r="V33" s="271">
        <f t="shared" si="36"/>
        <v>1663.5</v>
      </c>
      <c r="W33" s="271">
        <f t="shared" si="36"/>
        <v>1756.32</v>
      </c>
      <c r="X33" s="271">
        <f t="shared" si="36"/>
        <v>1852.4399999999998</v>
      </c>
      <c r="Y33" s="271">
        <f t="shared" si="36"/>
        <v>1961.76</v>
      </c>
      <c r="Z33" s="271">
        <f t="shared" si="36"/>
        <v>2057.88</v>
      </c>
      <c r="AA33" s="271">
        <f t="shared" si="36"/>
        <v>2150.6999999999998</v>
      </c>
      <c r="AB33" s="271">
        <f t="shared" si="36"/>
        <v>2263.3199999999997</v>
      </c>
      <c r="AC33" s="271">
        <f t="shared" si="23"/>
        <v>20485.920000000002</v>
      </c>
      <c r="AD33" s="329"/>
      <c r="AE33" s="271">
        <f>(AE29+AE28+AE27+AE26+AE25+AE24+AE30+AE31)*0.03</f>
        <v>2356.14</v>
      </c>
      <c r="AF33" s="271">
        <f t="shared" ref="AF33:AP33" si="37">(AF29+AF28+AF27+AF26+AF25+AF24+AF30+AF31)*0.03</f>
        <v>2452.2599999999998</v>
      </c>
      <c r="AG33" s="271">
        <f t="shared" si="37"/>
        <v>2561.58</v>
      </c>
      <c r="AH33" s="271">
        <f t="shared" si="37"/>
        <v>2657.7</v>
      </c>
      <c r="AI33" s="271">
        <f t="shared" si="37"/>
        <v>2750.52</v>
      </c>
      <c r="AJ33" s="271">
        <f t="shared" si="37"/>
        <v>2863.14</v>
      </c>
      <c r="AK33" s="271">
        <f t="shared" si="37"/>
        <v>2955.96</v>
      </c>
      <c r="AL33" s="271">
        <f t="shared" si="37"/>
        <v>3052.08</v>
      </c>
      <c r="AM33" s="271">
        <f t="shared" si="37"/>
        <v>3161.4</v>
      </c>
      <c r="AN33" s="271">
        <f t="shared" si="37"/>
        <v>3257.52</v>
      </c>
      <c r="AO33" s="271">
        <f t="shared" si="37"/>
        <v>3350.3399999999997</v>
      </c>
      <c r="AP33" s="271">
        <f t="shared" si="37"/>
        <v>3462.96</v>
      </c>
      <c r="AQ33" s="271">
        <f t="shared" si="12"/>
        <v>34881.599999999999</v>
      </c>
      <c r="AR33" s="331"/>
      <c r="AS33" s="331"/>
      <c r="AT33" s="332"/>
      <c r="AU33" s="332"/>
      <c r="AV33" s="332"/>
      <c r="AW33" s="332"/>
      <c r="AX33" s="332"/>
      <c r="AY33" s="332"/>
      <c r="AZ33" s="332"/>
      <c r="BA33" s="332"/>
      <c r="BB33" s="332"/>
      <c r="BC33" s="332"/>
      <c r="BD33" s="332"/>
      <c r="BE33" s="332"/>
      <c r="BF33" s="332"/>
      <c r="BG33" s="332"/>
      <c r="BH33" s="332"/>
      <c r="BI33" s="332"/>
      <c r="BJ33" s="332"/>
      <c r="BK33" s="332"/>
      <c r="BL33" s="332"/>
      <c r="BM33" s="332"/>
      <c r="BN33" s="332"/>
      <c r="BO33" s="332"/>
      <c r="BP33" s="332"/>
      <c r="BQ33" s="332"/>
      <c r="BR33" s="332"/>
      <c r="BS33" s="332"/>
      <c r="BT33" s="332"/>
      <c r="BU33" s="332"/>
      <c r="BV33" s="332"/>
      <c r="BW33" s="332"/>
      <c r="BX33" s="332"/>
      <c r="BY33" s="332"/>
      <c r="BZ33" s="332"/>
      <c r="CA33" s="332"/>
      <c r="CB33" s="332"/>
      <c r="CC33" s="332"/>
      <c r="CD33" s="332"/>
      <c r="CE33" s="332"/>
      <c r="CF33" s="332"/>
      <c r="CG33" s="332"/>
      <c r="CH33" s="272"/>
      <c r="CI33" s="272"/>
      <c r="CJ33" s="272"/>
      <c r="CK33" s="272"/>
      <c r="CL33" s="272"/>
      <c r="CM33" s="272"/>
      <c r="CN33" s="272"/>
      <c r="CO33" s="272"/>
      <c r="CP33" s="272"/>
      <c r="CQ33" s="272"/>
      <c r="CR33" s="272"/>
      <c r="CS33" s="272"/>
      <c r="CT33" s="272"/>
      <c r="CU33" s="272"/>
      <c r="CV33" s="272"/>
      <c r="CW33" s="272"/>
      <c r="CX33" s="272"/>
      <c r="CY33" s="272"/>
      <c r="CZ33" s="272"/>
      <c r="DA33" s="272"/>
      <c r="DB33" s="272"/>
      <c r="DC33" s="272"/>
      <c r="DD33" s="272"/>
      <c r="DE33" s="272"/>
      <c r="DF33" s="272"/>
      <c r="DG33" s="272"/>
      <c r="DH33" s="272"/>
      <c r="DI33" s="272"/>
      <c r="DJ33" s="272"/>
      <c r="DK33" s="272"/>
      <c r="DL33" s="272"/>
      <c r="DM33" s="272"/>
      <c r="DN33" s="272"/>
      <c r="DO33" s="272"/>
      <c r="DP33" s="272"/>
      <c r="DQ33" s="272"/>
      <c r="DR33" s="272"/>
      <c r="DS33" s="272"/>
      <c r="DT33" s="272"/>
      <c r="DU33" s="272"/>
      <c r="DV33" s="272"/>
      <c r="DW33" s="272"/>
      <c r="DX33" s="272"/>
      <c r="DY33" s="272"/>
      <c r="DZ33" s="272"/>
      <c r="EA33" s="272"/>
      <c r="EB33" s="272"/>
      <c r="EC33" s="272"/>
      <c r="ED33" s="272"/>
      <c r="EE33" s="272"/>
      <c r="EF33" s="272"/>
      <c r="EG33" s="272"/>
      <c r="EH33" s="272"/>
      <c r="EI33" s="272"/>
      <c r="EJ33" s="272"/>
      <c r="EK33" s="272"/>
      <c r="EL33" s="272"/>
      <c r="EM33" s="272"/>
      <c r="EN33" s="272"/>
      <c r="EO33" s="272"/>
      <c r="EP33" s="272"/>
      <c r="EQ33" s="272"/>
      <c r="ER33" s="272"/>
      <c r="ES33" s="272"/>
      <c r="ET33" s="272"/>
      <c r="EU33" s="272"/>
      <c r="EV33" s="272"/>
      <c r="EW33" s="272"/>
      <c r="EX33" s="272"/>
      <c r="EY33" s="272"/>
      <c r="EZ33" s="272"/>
      <c r="FA33" s="272"/>
      <c r="FB33" s="272"/>
      <c r="FC33" s="272"/>
      <c r="FD33" s="272"/>
      <c r="FE33" s="272"/>
      <c r="FF33" s="272"/>
      <c r="FG33" s="272"/>
      <c r="FH33" s="272"/>
      <c r="FI33" s="272"/>
      <c r="FJ33" s="272"/>
      <c r="FK33" s="272"/>
      <c r="FL33" s="272"/>
      <c r="FM33" s="272"/>
      <c r="FN33" s="272"/>
      <c r="FO33" s="272"/>
      <c r="FP33" s="272"/>
      <c r="FQ33" s="272"/>
      <c r="FR33" s="272"/>
      <c r="FS33" s="272"/>
      <c r="FT33" s="272"/>
      <c r="FU33" s="272"/>
      <c r="FV33" s="272"/>
      <c r="FW33" s="272"/>
      <c r="FX33" s="272"/>
      <c r="FY33" s="272"/>
      <c r="FZ33" s="272"/>
      <c r="GA33" s="272"/>
      <c r="GB33" s="272"/>
      <c r="GC33" s="272"/>
      <c r="GD33" s="272"/>
      <c r="GE33" s="272"/>
      <c r="GF33" s="272"/>
      <c r="GG33" s="272"/>
      <c r="GH33" s="272"/>
      <c r="GI33" s="272"/>
      <c r="GJ33" s="272"/>
      <c r="GK33" s="272"/>
      <c r="GL33" s="272"/>
      <c r="GM33" s="272"/>
      <c r="GN33" s="272"/>
      <c r="GO33" s="272"/>
      <c r="GP33" s="272"/>
      <c r="GQ33" s="272"/>
      <c r="GR33" s="272"/>
      <c r="GS33" s="272"/>
      <c r="GT33" s="272"/>
      <c r="GU33" s="272"/>
      <c r="GV33" s="272"/>
      <c r="GW33" s="272"/>
      <c r="GX33" s="272"/>
      <c r="GY33" s="272"/>
      <c r="GZ33" s="272"/>
      <c r="HA33" s="272"/>
      <c r="HB33" s="272"/>
      <c r="HC33" s="272"/>
      <c r="HD33" s="272"/>
      <c r="HE33" s="272"/>
      <c r="HF33" s="272"/>
      <c r="HG33" s="272"/>
      <c r="HH33" s="272"/>
      <c r="HI33" s="272"/>
      <c r="HJ33" s="272"/>
      <c r="HK33" s="272"/>
      <c r="HL33" s="272"/>
      <c r="HM33" s="272"/>
      <c r="HN33" s="272"/>
      <c r="HO33" s="272"/>
      <c r="HP33" s="272"/>
      <c r="HQ33" s="272"/>
      <c r="HR33" s="272"/>
      <c r="HS33" s="272"/>
      <c r="HT33" s="272"/>
      <c r="HU33" s="272"/>
      <c r="HV33" s="272"/>
      <c r="HW33" s="272"/>
      <c r="HX33" s="272"/>
      <c r="HY33" s="272"/>
      <c r="HZ33" s="272"/>
      <c r="IA33" s="272"/>
      <c r="IB33" s="272"/>
      <c r="IC33" s="272"/>
      <c r="ID33" s="272"/>
      <c r="IE33" s="272"/>
      <c r="IF33" s="272"/>
      <c r="IG33" s="272"/>
      <c r="IH33" s="272"/>
      <c r="II33" s="272"/>
      <c r="IJ33" s="272"/>
      <c r="IK33" s="272"/>
      <c r="IL33" s="272"/>
      <c r="IM33" s="272"/>
      <c r="IN33" s="272"/>
      <c r="IO33" s="272"/>
      <c r="IP33" s="272"/>
      <c r="IQ33" s="272"/>
      <c r="IR33" s="272"/>
      <c r="IS33" s="272"/>
      <c r="IT33" s="272"/>
      <c r="IU33" s="272"/>
      <c r="IV33" s="272"/>
      <c r="IW33" s="272"/>
      <c r="IX33" s="272"/>
      <c r="IY33" s="272"/>
      <c r="IZ33" s="272"/>
      <c r="JA33" s="272"/>
      <c r="JB33" s="272"/>
      <c r="JC33" s="272"/>
      <c r="JD33" s="272"/>
      <c r="JE33" s="272"/>
      <c r="JF33" s="272"/>
      <c r="JG33" s="272"/>
      <c r="JH33" s="272"/>
      <c r="JI33" s="272"/>
      <c r="JJ33" s="272"/>
      <c r="JK33" s="272"/>
      <c r="JL33" s="272"/>
    </row>
    <row r="34" spans="1:272" s="273" customFormat="1">
      <c r="A34" s="270" t="str">
        <f>A23</f>
        <v>Travel costs 5%</v>
      </c>
      <c r="B34" s="271"/>
      <c r="C34" s="271">
        <f>(C25+C24+C26+C27+C28+C29+C30+C31)*0.05</f>
        <v>0</v>
      </c>
      <c r="D34" s="271">
        <f t="shared" ref="D34:G34" si="38">(D25+D24+D26+D27+D28+D29+D30+D31)*0.05</f>
        <v>0</v>
      </c>
      <c r="E34" s="271">
        <f t="shared" si="38"/>
        <v>265</v>
      </c>
      <c r="F34" s="271">
        <f t="shared" si="38"/>
        <v>430.70000000000005</v>
      </c>
      <c r="G34" s="271">
        <f t="shared" si="38"/>
        <v>585.4</v>
      </c>
      <c r="H34" s="271">
        <f t="shared" ref="H34:N34" si="39">(H25+H24+H26+H27+H28+H29+H30+H31)*0.05</f>
        <v>773.1</v>
      </c>
      <c r="I34" s="271">
        <f t="shared" si="39"/>
        <v>927.80000000000007</v>
      </c>
      <c r="J34" s="271">
        <f t="shared" si="39"/>
        <v>1088</v>
      </c>
      <c r="K34" s="271">
        <f t="shared" si="39"/>
        <v>1270.2</v>
      </c>
      <c r="L34" s="271">
        <f t="shared" si="39"/>
        <v>1430.4</v>
      </c>
      <c r="M34" s="271">
        <f t="shared" si="39"/>
        <v>1585.1000000000001</v>
      </c>
      <c r="N34" s="271">
        <f t="shared" si="39"/>
        <v>1772.8000000000002</v>
      </c>
      <c r="O34" s="271">
        <f t="shared" si="24"/>
        <v>10128.5</v>
      </c>
      <c r="P34" s="329"/>
      <c r="Q34" s="271">
        <f>(Q25+Q24+Q26+Q27+Q28+Q29+Q30+Q31)*0.05</f>
        <v>1927.5</v>
      </c>
      <c r="R34" s="271">
        <f t="shared" ref="R34:AB34" si="40">(R25+R24+R26+R27+R28+R29+R30+R31)*0.05</f>
        <v>2087.7000000000003</v>
      </c>
      <c r="S34" s="271">
        <f t="shared" si="40"/>
        <v>2269.9</v>
      </c>
      <c r="T34" s="271">
        <f t="shared" si="40"/>
        <v>2430.1</v>
      </c>
      <c r="U34" s="271">
        <f t="shared" si="40"/>
        <v>2584.8000000000002</v>
      </c>
      <c r="V34" s="271">
        <f t="shared" si="40"/>
        <v>2772.5</v>
      </c>
      <c r="W34" s="271">
        <f t="shared" si="40"/>
        <v>2927.2000000000003</v>
      </c>
      <c r="X34" s="271">
        <f t="shared" si="40"/>
        <v>3087.4</v>
      </c>
      <c r="Y34" s="271">
        <f t="shared" si="40"/>
        <v>3269.6</v>
      </c>
      <c r="Z34" s="271">
        <f t="shared" si="40"/>
        <v>3429.8</v>
      </c>
      <c r="AA34" s="271">
        <f t="shared" si="40"/>
        <v>3584.5</v>
      </c>
      <c r="AB34" s="271">
        <f t="shared" si="40"/>
        <v>3772.2000000000003</v>
      </c>
      <c r="AC34" s="271">
        <f t="shared" si="23"/>
        <v>34143.199999999997</v>
      </c>
      <c r="AD34" s="329"/>
      <c r="AE34" s="271">
        <f>(AE25+AE24+AE26+AE27+AE28+AE29+AE30+AE31)*0.05</f>
        <v>3926.9</v>
      </c>
      <c r="AF34" s="271">
        <f t="shared" ref="AF34:AP34" si="41">(AF25+AF24+AF26+AF27+AF28+AF29+AF30+AF31)*0.05</f>
        <v>4087.1000000000004</v>
      </c>
      <c r="AG34" s="271">
        <f t="shared" si="41"/>
        <v>4269.3</v>
      </c>
      <c r="AH34" s="271">
        <f t="shared" si="41"/>
        <v>4429.5</v>
      </c>
      <c r="AI34" s="271">
        <f t="shared" si="41"/>
        <v>4584.2</v>
      </c>
      <c r="AJ34" s="271">
        <f t="shared" si="41"/>
        <v>4771.9000000000005</v>
      </c>
      <c r="AK34" s="271">
        <f t="shared" si="41"/>
        <v>4926.6000000000004</v>
      </c>
      <c r="AL34" s="271">
        <f t="shared" si="41"/>
        <v>5086.8</v>
      </c>
      <c r="AM34" s="271">
        <f t="shared" si="41"/>
        <v>5269</v>
      </c>
      <c r="AN34" s="271">
        <f t="shared" si="41"/>
        <v>5429.2000000000007</v>
      </c>
      <c r="AO34" s="271">
        <f t="shared" si="41"/>
        <v>5583.9000000000005</v>
      </c>
      <c r="AP34" s="271">
        <f t="shared" si="41"/>
        <v>5771.6</v>
      </c>
      <c r="AQ34" s="271">
        <f t="shared" si="12"/>
        <v>58136</v>
      </c>
      <c r="AR34" s="331"/>
      <c r="AS34" s="331"/>
      <c r="AT34" s="332"/>
      <c r="AU34" s="332"/>
      <c r="AV34" s="332"/>
      <c r="AW34" s="332"/>
      <c r="AX34" s="332"/>
      <c r="AY34" s="332"/>
      <c r="AZ34" s="332"/>
      <c r="BA34" s="332"/>
      <c r="BB34" s="332"/>
      <c r="BC34" s="332"/>
      <c r="BD34" s="332"/>
      <c r="BE34" s="332"/>
      <c r="BF34" s="332"/>
      <c r="BG34" s="332"/>
      <c r="BH34" s="332"/>
      <c r="BI34" s="332"/>
      <c r="BJ34" s="332"/>
      <c r="BK34" s="332"/>
      <c r="BL34" s="332"/>
      <c r="BM34" s="332"/>
      <c r="BN34" s="332"/>
      <c r="BO34" s="332"/>
      <c r="BP34" s="332"/>
      <c r="BQ34" s="332"/>
      <c r="BR34" s="332"/>
      <c r="BS34" s="332"/>
      <c r="BT34" s="332"/>
      <c r="BU34" s="332"/>
      <c r="BV34" s="332"/>
      <c r="BW34" s="332"/>
      <c r="BX34" s="332"/>
      <c r="BY34" s="332"/>
      <c r="BZ34" s="332"/>
      <c r="CA34" s="332"/>
      <c r="CB34" s="332"/>
      <c r="CC34" s="332"/>
      <c r="CD34" s="332"/>
      <c r="CE34" s="332"/>
      <c r="CF34" s="332"/>
      <c r="CG34" s="332"/>
      <c r="CH34" s="272"/>
      <c r="CI34" s="272"/>
      <c r="CJ34" s="272"/>
      <c r="CK34" s="272"/>
      <c r="CL34" s="272"/>
      <c r="CM34" s="272"/>
      <c r="CN34" s="272"/>
      <c r="CO34" s="272"/>
      <c r="CP34" s="272"/>
      <c r="CQ34" s="272"/>
      <c r="CR34" s="272"/>
      <c r="CS34" s="272"/>
      <c r="CT34" s="272"/>
      <c r="CU34" s="272"/>
      <c r="CV34" s="272"/>
      <c r="CW34" s="272"/>
      <c r="CX34" s="272"/>
      <c r="CY34" s="272"/>
      <c r="CZ34" s="272"/>
      <c r="DA34" s="272"/>
      <c r="DB34" s="272"/>
      <c r="DC34" s="272"/>
      <c r="DD34" s="272"/>
      <c r="DE34" s="272"/>
      <c r="DF34" s="272"/>
      <c r="DG34" s="272"/>
      <c r="DH34" s="272"/>
      <c r="DI34" s="272"/>
      <c r="DJ34" s="272"/>
      <c r="DK34" s="272"/>
      <c r="DL34" s="272"/>
      <c r="DM34" s="272"/>
      <c r="DN34" s="272"/>
      <c r="DO34" s="272"/>
      <c r="DP34" s="272"/>
      <c r="DQ34" s="272"/>
      <c r="DR34" s="272"/>
      <c r="DS34" s="272"/>
      <c r="DT34" s="272"/>
      <c r="DU34" s="272"/>
      <c r="DV34" s="272"/>
      <c r="DW34" s="272"/>
      <c r="DX34" s="272"/>
      <c r="DY34" s="272"/>
      <c r="DZ34" s="272"/>
      <c r="EA34" s="272"/>
      <c r="EB34" s="272"/>
      <c r="EC34" s="272"/>
      <c r="ED34" s="272"/>
      <c r="EE34" s="272"/>
      <c r="EF34" s="272"/>
      <c r="EG34" s="272"/>
      <c r="EH34" s="272"/>
      <c r="EI34" s="272"/>
      <c r="EJ34" s="272"/>
      <c r="EK34" s="272"/>
      <c r="EL34" s="272"/>
      <c r="EM34" s="272"/>
      <c r="EN34" s="272"/>
      <c r="EO34" s="272"/>
      <c r="EP34" s="272"/>
      <c r="EQ34" s="272"/>
      <c r="ER34" s="272"/>
      <c r="ES34" s="272"/>
      <c r="ET34" s="272"/>
      <c r="EU34" s="272"/>
      <c r="EV34" s="272"/>
      <c r="EW34" s="272"/>
      <c r="EX34" s="272"/>
      <c r="EY34" s="272"/>
      <c r="EZ34" s="272"/>
      <c r="FA34" s="272"/>
      <c r="FB34" s="272"/>
      <c r="FC34" s="272"/>
      <c r="FD34" s="272"/>
      <c r="FE34" s="272"/>
      <c r="FF34" s="272"/>
      <c r="FG34" s="272"/>
      <c r="FH34" s="272"/>
      <c r="FI34" s="272"/>
      <c r="FJ34" s="272"/>
      <c r="FK34" s="272"/>
      <c r="FL34" s="272"/>
      <c r="FM34" s="272"/>
      <c r="FN34" s="272"/>
      <c r="FO34" s="272"/>
      <c r="FP34" s="272"/>
      <c r="FQ34" s="272"/>
      <c r="FR34" s="272"/>
      <c r="FS34" s="272"/>
      <c r="FT34" s="272"/>
      <c r="FU34" s="272"/>
      <c r="FV34" s="272"/>
      <c r="FW34" s="272"/>
      <c r="FX34" s="272"/>
      <c r="FY34" s="272"/>
      <c r="FZ34" s="272"/>
      <c r="GA34" s="272"/>
      <c r="GB34" s="272"/>
      <c r="GC34" s="272"/>
      <c r="GD34" s="272"/>
      <c r="GE34" s="272"/>
      <c r="GF34" s="272"/>
      <c r="GG34" s="272"/>
      <c r="GH34" s="272"/>
      <c r="GI34" s="272"/>
      <c r="GJ34" s="272"/>
      <c r="GK34" s="272"/>
      <c r="GL34" s="272"/>
      <c r="GM34" s="272"/>
      <c r="GN34" s="272"/>
      <c r="GO34" s="272"/>
      <c r="GP34" s="272"/>
      <c r="GQ34" s="272"/>
      <c r="GR34" s="272"/>
      <c r="GS34" s="272"/>
      <c r="GT34" s="272"/>
      <c r="GU34" s="272"/>
      <c r="GV34" s="272"/>
      <c r="GW34" s="272"/>
      <c r="GX34" s="272"/>
      <c r="GY34" s="272"/>
      <c r="GZ34" s="272"/>
      <c r="HA34" s="272"/>
      <c r="HB34" s="272"/>
      <c r="HC34" s="272"/>
      <c r="HD34" s="272"/>
      <c r="HE34" s="272"/>
      <c r="HF34" s="272"/>
      <c r="HG34" s="272"/>
      <c r="HH34" s="272"/>
      <c r="HI34" s="272"/>
      <c r="HJ34" s="272"/>
      <c r="HK34" s="272"/>
      <c r="HL34" s="272"/>
      <c r="HM34" s="272"/>
      <c r="HN34" s="272"/>
      <c r="HO34" s="272"/>
      <c r="HP34" s="272"/>
      <c r="HQ34" s="272"/>
      <c r="HR34" s="272"/>
      <c r="HS34" s="272"/>
      <c r="HT34" s="272"/>
      <c r="HU34" s="272"/>
      <c r="HV34" s="272"/>
      <c r="HW34" s="272"/>
      <c r="HX34" s="272"/>
      <c r="HY34" s="272"/>
      <c r="HZ34" s="272"/>
      <c r="IA34" s="272"/>
      <c r="IB34" s="272"/>
      <c r="IC34" s="272"/>
      <c r="ID34" s="272"/>
      <c r="IE34" s="272"/>
      <c r="IF34" s="272"/>
      <c r="IG34" s="272"/>
      <c r="IH34" s="272"/>
      <c r="II34" s="272"/>
      <c r="IJ34" s="272"/>
      <c r="IK34" s="272"/>
      <c r="IL34" s="272"/>
      <c r="IM34" s="272"/>
      <c r="IN34" s="272"/>
      <c r="IO34" s="272"/>
      <c r="IP34" s="272"/>
      <c r="IQ34" s="272"/>
      <c r="IR34" s="272"/>
      <c r="IS34" s="272"/>
      <c r="IT34" s="272"/>
      <c r="IU34" s="272"/>
      <c r="IV34" s="272"/>
      <c r="IW34" s="272"/>
      <c r="IX34" s="272"/>
      <c r="IY34" s="272"/>
      <c r="IZ34" s="272"/>
      <c r="JA34" s="272"/>
      <c r="JB34" s="272"/>
      <c r="JC34" s="272"/>
      <c r="JD34" s="272"/>
      <c r="JE34" s="272"/>
      <c r="JF34" s="272"/>
      <c r="JG34" s="272"/>
      <c r="JH34" s="272"/>
      <c r="JI34" s="272"/>
      <c r="JJ34" s="272"/>
      <c r="JK34" s="272"/>
      <c r="JL34" s="272"/>
    </row>
    <row r="35" spans="1:272" s="265" customFormat="1">
      <c r="A35" s="379" t="s">
        <v>174</v>
      </c>
      <c r="B35" s="354"/>
      <c r="C35" s="351">
        <f>0.02*C9</f>
        <v>250.61400000000003</v>
      </c>
      <c r="D35" s="351">
        <f t="shared" ref="D35:N35" si="42">0.02*D9</f>
        <v>363.8596</v>
      </c>
      <c r="E35" s="351">
        <f t="shared" si="42"/>
        <v>636.83719999999983</v>
      </c>
      <c r="F35" s="351">
        <f t="shared" si="42"/>
        <v>850.53520000000003</v>
      </c>
      <c r="G35" s="351">
        <f t="shared" si="42"/>
        <v>1057.8332</v>
      </c>
      <c r="H35" s="351">
        <f t="shared" si="42"/>
        <v>1286.3312000000001</v>
      </c>
      <c r="I35" s="351">
        <f t="shared" si="42"/>
        <v>1493.6291999999999</v>
      </c>
      <c r="J35" s="351">
        <f t="shared" si="42"/>
        <v>1704.1271999999997</v>
      </c>
      <c r="K35" s="351">
        <f t="shared" si="42"/>
        <v>1929.4251999999999</v>
      </c>
      <c r="L35" s="351">
        <f t="shared" si="42"/>
        <v>2139.9231999999997</v>
      </c>
      <c r="M35" s="351">
        <f t="shared" si="42"/>
        <v>2347.2212</v>
      </c>
      <c r="N35" s="351">
        <f t="shared" si="42"/>
        <v>2575.7192</v>
      </c>
      <c r="O35" s="351">
        <f>SUM(B35:N35)</f>
        <v>16636.0556</v>
      </c>
      <c r="P35" s="329"/>
      <c r="Q35" s="352"/>
      <c r="R35" s="257"/>
      <c r="S35" s="257"/>
      <c r="T35" s="257"/>
      <c r="U35" s="257"/>
      <c r="V35" s="257"/>
      <c r="W35" s="257"/>
      <c r="X35" s="257"/>
      <c r="Y35" s="257"/>
      <c r="Z35" s="257"/>
      <c r="AA35" s="257"/>
      <c r="AB35" s="257"/>
      <c r="AC35" s="257"/>
      <c r="AD35" s="370"/>
      <c r="AE35" s="392"/>
      <c r="AF35" s="353"/>
      <c r="AG35" s="257"/>
      <c r="AH35" s="257"/>
      <c r="AI35" s="257"/>
      <c r="AJ35" s="257"/>
      <c r="AK35" s="257"/>
      <c r="AL35" s="257"/>
      <c r="AM35" s="257"/>
      <c r="AN35" s="257"/>
      <c r="AO35" s="257"/>
      <c r="AP35" s="257"/>
      <c r="AQ35" s="257"/>
      <c r="AR35" s="370"/>
      <c r="AS35" s="370"/>
      <c r="AT35" s="374"/>
      <c r="AU35" s="374"/>
      <c r="AV35" s="374"/>
      <c r="AW35" s="374"/>
      <c r="AX35" s="374"/>
      <c r="AY35" s="374"/>
      <c r="AZ35" s="374"/>
      <c r="BA35" s="374"/>
      <c r="BB35" s="374"/>
      <c r="BC35" s="374"/>
      <c r="BD35" s="374"/>
      <c r="BE35" s="374"/>
      <c r="BF35" s="374"/>
      <c r="BG35" s="374"/>
      <c r="BH35" s="374"/>
      <c r="BI35" s="374"/>
      <c r="BJ35" s="374"/>
      <c r="BK35" s="374"/>
      <c r="BL35" s="374"/>
      <c r="BM35" s="374"/>
      <c r="BN35" s="374"/>
      <c r="BO35" s="374"/>
      <c r="BP35" s="374"/>
      <c r="BQ35" s="374"/>
      <c r="BR35" s="374"/>
      <c r="BS35" s="374"/>
      <c r="BT35" s="374"/>
      <c r="BU35" s="374"/>
      <c r="BV35" s="374"/>
      <c r="BW35" s="374"/>
      <c r="BX35" s="374"/>
      <c r="BY35" s="374"/>
      <c r="BZ35" s="374"/>
      <c r="CA35" s="374"/>
      <c r="CB35" s="374"/>
      <c r="CC35" s="374"/>
      <c r="CD35" s="374"/>
      <c r="CE35" s="374"/>
      <c r="CF35" s="374"/>
      <c r="CG35" s="374"/>
      <c r="CH35" s="330"/>
      <c r="CI35" s="330"/>
      <c r="CJ35" s="330"/>
      <c r="CK35" s="330"/>
      <c r="CL35" s="330"/>
      <c r="CM35" s="330"/>
      <c r="CN35" s="330"/>
      <c r="CO35" s="330"/>
      <c r="CP35" s="330"/>
      <c r="CQ35" s="330"/>
      <c r="CR35" s="330"/>
      <c r="CS35" s="330"/>
      <c r="CT35" s="330"/>
      <c r="CU35" s="330"/>
      <c r="CV35" s="330"/>
      <c r="CW35" s="330"/>
      <c r="CX35" s="330"/>
      <c r="CY35" s="330"/>
      <c r="CZ35" s="330"/>
      <c r="DA35" s="330"/>
      <c r="DB35" s="330"/>
      <c r="DC35" s="330"/>
      <c r="DD35" s="330"/>
      <c r="DE35" s="330"/>
      <c r="DF35" s="330"/>
      <c r="DG35" s="330"/>
      <c r="DH35" s="330"/>
      <c r="DI35" s="330"/>
      <c r="DJ35" s="330"/>
      <c r="DK35" s="330"/>
      <c r="DL35" s="330"/>
      <c r="DM35" s="330"/>
      <c r="DN35" s="330"/>
      <c r="DO35" s="330"/>
      <c r="DP35" s="330"/>
      <c r="DQ35" s="330"/>
      <c r="DR35" s="330"/>
      <c r="DS35" s="330"/>
      <c r="DT35" s="330"/>
      <c r="DU35" s="330"/>
      <c r="DV35" s="330"/>
      <c r="DW35" s="330"/>
      <c r="DX35" s="330"/>
      <c r="DY35" s="330"/>
      <c r="DZ35" s="330"/>
      <c r="EA35" s="330"/>
      <c r="EB35" s="330"/>
      <c r="EC35" s="330"/>
      <c r="ED35" s="330"/>
      <c r="EE35" s="330"/>
      <c r="EF35" s="330"/>
      <c r="EG35" s="330"/>
      <c r="EH35" s="330"/>
      <c r="EI35" s="330"/>
      <c r="EJ35" s="330"/>
      <c r="EK35" s="330"/>
      <c r="EL35" s="330"/>
      <c r="EM35" s="330"/>
      <c r="EN35" s="330"/>
      <c r="EO35" s="330"/>
      <c r="EP35" s="330"/>
      <c r="EQ35" s="330"/>
      <c r="ER35" s="330"/>
      <c r="ES35" s="330"/>
      <c r="ET35" s="330"/>
      <c r="EU35" s="330"/>
      <c r="EV35" s="330"/>
      <c r="EW35" s="330"/>
      <c r="EX35" s="330"/>
      <c r="EY35" s="330"/>
    </row>
    <row r="36" spans="1:272" s="361" customFormat="1">
      <c r="A36" s="258" t="s">
        <v>172</v>
      </c>
      <c r="B36" s="257"/>
      <c r="C36" s="257">
        <f>SUM(C12:C35)</f>
        <v>10391.199000000001</v>
      </c>
      <c r="D36" s="257">
        <f t="shared" ref="D36:O36" si="43">SUM(D12:D35)</f>
        <v>14560.678600000001</v>
      </c>
      <c r="E36" s="257">
        <f t="shared" si="43"/>
        <v>24984.890199999998</v>
      </c>
      <c r="F36" s="257">
        <f t="shared" si="43"/>
        <v>33065.922200000008</v>
      </c>
      <c r="G36" s="257">
        <f t="shared" si="43"/>
        <v>40887.554199999999</v>
      </c>
      <c r="H36" s="257">
        <f t="shared" si="43"/>
        <v>49489.386200000001</v>
      </c>
      <c r="I36" s="257">
        <f t="shared" si="43"/>
        <v>57311.018199999999</v>
      </c>
      <c r="J36" s="257">
        <f t="shared" si="43"/>
        <v>65262.350200000001</v>
      </c>
      <c r="K36" s="257">
        <f t="shared" si="43"/>
        <v>73734.482199999969</v>
      </c>
      <c r="L36" s="257">
        <f t="shared" si="43"/>
        <v>81685.814199999993</v>
      </c>
      <c r="M36" s="257">
        <f t="shared" si="43"/>
        <v>89507.446199999991</v>
      </c>
      <c r="N36" s="257">
        <f t="shared" si="43"/>
        <v>98109.278199999986</v>
      </c>
      <c r="O36" s="257">
        <f t="shared" si="43"/>
        <v>639725.01960000012</v>
      </c>
      <c r="P36" s="329"/>
      <c r="Q36" s="257">
        <f>SUM(Q12:Q34)</f>
        <v>103147.89300000001</v>
      </c>
      <c r="R36" s="257">
        <f t="shared" ref="R36:AC36" si="44">SUM(R12:R34)</f>
        <v>110888.72699999998</v>
      </c>
      <c r="S36" s="257">
        <f t="shared" si="44"/>
        <v>119135.561</v>
      </c>
      <c r="T36" s="257">
        <f t="shared" si="44"/>
        <v>126876.395</v>
      </c>
      <c r="U36" s="257">
        <f t="shared" si="44"/>
        <v>134490.72899999999</v>
      </c>
      <c r="V36" s="257">
        <f t="shared" si="44"/>
        <v>142864.06300000002</v>
      </c>
      <c r="W36" s="257">
        <f t="shared" si="44"/>
        <v>150478.39699999997</v>
      </c>
      <c r="X36" s="257">
        <f t="shared" si="44"/>
        <v>158219.231</v>
      </c>
      <c r="Y36" s="257">
        <f t="shared" si="44"/>
        <v>166466.06500000003</v>
      </c>
      <c r="Z36" s="257">
        <f t="shared" si="44"/>
        <v>174206.89899999998</v>
      </c>
      <c r="AA36" s="257">
        <f t="shared" si="44"/>
        <v>181821.23300000001</v>
      </c>
      <c r="AB36" s="257">
        <f t="shared" si="44"/>
        <v>190194.56700000001</v>
      </c>
      <c r="AC36" s="257">
        <f t="shared" si="44"/>
        <v>1758789.76</v>
      </c>
      <c r="AD36" s="329"/>
      <c r="AE36" s="257">
        <f>SUM(AE12:AE34)</f>
        <v>197808.90100000001</v>
      </c>
      <c r="AF36" s="257">
        <f t="shared" ref="AF36:AQ36" si="45">SUM(AF12:AF34)</f>
        <v>205549.73500000002</v>
      </c>
      <c r="AG36" s="257">
        <f t="shared" si="45"/>
        <v>213796.56899999996</v>
      </c>
      <c r="AH36" s="257">
        <f t="shared" si="45"/>
        <v>221537.40299999999</v>
      </c>
      <c r="AI36" s="257">
        <f t="shared" si="45"/>
        <v>229151.73699999999</v>
      </c>
      <c r="AJ36" s="257">
        <f t="shared" si="45"/>
        <v>237525.07100000003</v>
      </c>
      <c r="AK36" s="257">
        <f t="shared" si="45"/>
        <v>245139.405</v>
      </c>
      <c r="AL36" s="257">
        <f t="shared" si="45"/>
        <v>252880.23899999994</v>
      </c>
      <c r="AM36" s="257">
        <f t="shared" si="45"/>
        <v>261127.073</v>
      </c>
      <c r="AN36" s="257">
        <f t="shared" si="45"/>
        <v>268867.90700000006</v>
      </c>
      <c r="AO36" s="257">
        <f t="shared" si="45"/>
        <v>276482.2410000001</v>
      </c>
      <c r="AP36" s="257">
        <f t="shared" si="45"/>
        <v>284855.57500000001</v>
      </c>
      <c r="AQ36" s="257">
        <f t="shared" si="45"/>
        <v>2894721.8560000006</v>
      </c>
      <c r="AR36" s="331"/>
      <c r="AS36" s="331"/>
      <c r="AT36" s="332"/>
      <c r="AU36" s="332"/>
      <c r="AV36" s="332"/>
      <c r="AW36" s="332"/>
      <c r="AX36" s="332"/>
      <c r="AY36" s="332"/>
      <c r="AZ36" s="332"/>
      <c r="BA36" s="332"/>
      <c r="BB36" s="332"/>
      <c r="BC36" s="332"/>
      <c r="BD36" s="332"/>
      <c r="BE36" s="332"/>
      <c r="BF36" s="332"/>
      <c r="BG36" s="332"/>
      <c r="BH36" s="332"/>
      <c r="BI36" s="332"/>
      <c r="BJ36" s="332"/>
      <c r="BK36" s="332"/>
      <c r="BL36" s="332"/>
      <c r="BM36" s="332"/>
      <c r="BN36" s="332"/>
      <c r="BO36" s="332"/>
      <c r="BP36" s="332"/>
      <c r="BQ36" s="332"/>
      <c r="BR36" s="332"/>
      <c r="BS36" s="332"/>
      <c r="BT36" s="332"/>
      <c r="BU36" s="332"/>
      <c r="BV36" s="332"/>
      <c r="BW36" s="332"/>
      <c r="BX36" s="332"/>
      <c r="BY36" s="332"/>
      <c r="BZ36" s="332"/>
      <c r="CA36" s="332"/>
      <c r="CB36" s="332"/>
      <c r="CC36" s="332"/>
      <c r="CD36" s="332"/>
      <c r="CE36" s="332"/>
      <c r="CF36" s="332"/>
      <c r="CG36" s="332"/>
      <c r="CH36" s="360"/>
      <c r="CI36" s="360"/>
      <c r="CJ36" s="360"/>
      <c r="CK36" s="360"/>
      <c r="CL36" s="360"/>
      <c r="CM36" s="360"/>
      <c r="CN36" s="360"/>
      <c r="CO36" s="360"/>
      <c r="CP36" s="360"/>
      <c r="CQ36" s="360"/>
      <c r="CR36" s="360"/>
      <c r="CS36" s="360"/>
      <c r="CT36" s="360"/>
      <c r="CU36" s="360"/>
      <c r="CV36" s="360"/>
      <c r="CW36" s="360"/>
      <c r="CX36" s="360"/>
      <c r="CY36" s="360"/>
      <c r="CZ36" s="360"/>
      <c r="DA36" s="360"/>
      <c r="DB36" s="360"/>
      <c r="DC36" s="360"/>
      <c r="DD36" s="360"/>
      <c r="DE36" s="360"/>
      <c r="DF36" s="360"/>
      <c r="DG36" s="360"/>
      <c r="DH36" s="360"/>
      <c r="DI36" s="360"/>
      <c r="DJ36" s="360"/>
      <c r="DK36" s="360"/>
      <c r="DL36" s="360"/>
      <c r="DM36" s="360"/>
      <c r="DN36" s="360"/>
      <c r="DO36" s="360"/>
      <c r="DP36" s="360"/>
      <c r="DQ36" s="360"/>
      <c r="DR36" s="360"/>
      <c r="DS36" s="360"/>
      <c r="DT36" s="360"/>
      <c r="DU36" s="360"/>
      <c r="DV36" s="360"/>
      <c r="DW36" s="360"/>
      <c r="DX36" s="360"/>
      <c r="DY36" s="360"/>
      <c r="DZ36" s="360"/>
      <c r="EA36" s="360"/>
      <c r="EB36" s="360"/>
      <c r="EC36" s="360"/>
      <c r="ED36" s="360"/>
      <c r="EE36" s="360"/>
      <c r="EF36" s="360"/>
      <c r="EG36" s="360"/>
      <c r="EH36" s="360"/>
      <c r="EI36" s="360"/>
      <c r="EJ36" s="360"/>
      <c r="EK36" s="360"/>
      <c r="EL36" s="360"/>
      <c r="EM36" s="360"/>
      <c r="EN36" s="360"/>
      <c r="EO36" s="360"/>
      <c r="EP36" s="360"/>
      <c r="EQ36" s="360"/>
      <c r="ER36" s="360"/>
      <c r="ES36" s="360"/>
      <c r="ET36" s="360"/>
      <c r="EU36" s="360"/>
      <c r="EV36" s="360"/>
      <c r="EW36" s="360"/>
      <c r="EX36" s="360"/>
      <c r="EY36" s="360"/>
      <c r="EZ36" s="360"/>
      <c r="FA36" s="360"/>
      <c r="FB36" s="360"/>
      <c r="FC36" s="360"/>
      <c r="FD36" s="360"/>
      <c r="FE36" s="360"/>
      <c r="FF36" s="360"/>
      <c r="FG36" s="360"/>
      <c r="FH36" s="360"/>
      <c r="FI36" s="360"/>
      <c r="FJ36" s="360"/>
      <c r="FK36" s="360"/>
      <c r="FL36" s="360"/>
      <c r="FM36" s="360"/>
      <c r="FN36" s="360"/>
      <c r="FO36" s="360"/>
      <c r="FP36" s="360"/>
      <c r="FQ36" s="360"/>
      <c r="FR36" s="360"/>
      <c r="FS36" s="360"/>
      <c r="FT36" s="360"/>
      <c r="FU36" s="360"/>
      <c r="FV36" s="360"/>
      <c r="FW36" s="360"/>
      <c r="FX36" s="360"/>
      <c r="FY36" s="360"/>
      <c r="FZ36" s="360"/>
      <c r="GA36" s="360"/>
      <c r="GB36" s="360"/>
      <c r="GC36" s="360"/>
      <c r="GD36" s="360"/>
      <c r="GE36" s="360"/>
      <c r="GF36" s="360"/>
      <c r="GG36" s="360"/>
      <c r="GH36" s="360"/>
      <c r="GI36" s="360"/>
      <c r="GJ36" s="360"/>
      <c r="GK36" s="360"/>
      <c r="GL36" s="360"/>
      <c r="GM36" s="360"/>
      <c r="GN36" s="360"/>
      <c r="GO36" s="360"/>
      <c r="GP36" s="360"/>
      <c r="GQ36" s="360"/>
      <c r="GR36" s="360"/>
      <c r="GS36" s="360"/>
      <c r="GT36" s="360"/>
      <c r="GU36" s="360"/>
      <c r="GV36" s="360"/>
      <c r="GW36" s="360"/>
      <c r="GX36" s="360"/>
      <c r="GY36" s="360"/>
      <c r="GZ36" s="360"/>
      <c r="HA36" s="360"/>
      <c r="HB36" s="360"/>
      <c r="HC36" s="360"/>
      <c r="HD36" s="360"/>
      <c r="HE36" s="360"/>
      <c r="HF36" s="360"/>
      <c r="HG36" s="360"/>
      <c r="HH36" s="360"/>
      <c r="HI36" s="360"/>
      <c r="HJ36" s="360"/>
      <c r="HK36" s="360"/>
      <c r="HL36" s="360"/>
      <c r="HM36" s="360"/>
      <c r="HN36" s="360"/>
      <c r="HO36" s="360"/>
      <c r="HP36" s="360"/>
      <c r="HQ36" s="360"/>
      <c r="HR36" s="360"/>
      <c r="HS36" s="360"/>
      <c r="HT36" s="360"/>
      <c r="HU36" s="360"/>
      <c r="HV36" s="360"/>
      <c r="HW36" s="360"/>
      <c r="HX36" s="360"/>
      <c r="HY36" s="360"/>
      <c r="HZ36" s="360"/>
      <c r="IA36" s="360"/>
      <c r="IB36" s="360"/>
      <c r="IC36" s="360"/>
      <c r="ID36" s="360"/>
      <c r="IE36" s="360"/>
      <c r="IF36" s="360"/>
      <c r="IG36" s="360"/>
      <c r="IH36" s="360"/>
      <c r="II36" s="360"/>
      <c r="IJ36" s="360"/>
      <c r="IK36" s="360"/>
      <c r="IL36" s="360"/>
      <c r="IM36" s="360"/>
      <c r="IN36" s="360"/>
      <c r="IO36" s="360"/>
      <c r="IP36" s="360"/>
      <c r="IQ36" s="360"/>
      <c r="IR36" s="360"/>
      <c r="IS36" s="360"/>
      <c r="IT36" s="360"/>
      <c r="IU36" s="360"/>
      <c r="IV36" s="360"/>
      <c r="IW36" s="360"/>
      <c r="IX36" s="360"/>
      <c r="IY36" s="360"/>
      <c r="IZ36" s="360"/>
      <c r="JA36" s="360"/>
      <c r="JB36" s="360"/>
      <c r="JC36" s="360"/>
      <c r="JD36" s="360"/>
      <c r="JE36" s="360"/>
      <c r="JF36" s="360"/>
      <c r="JG36" s="360"/>
      <c r="JH36" s="360"/>
      <c r="JI36" s="360"/>
      <c r="JJ36" s="360"/>
      <c r="JK36" s="360"/>
      <c r="JL36" s="360"/>
    </row>
    <row r="37" spans="1:272" s="374" customFormat="1">
      <c r="A37" s="373"/>
      <c r="B37" s="370"/>
      <c r="C37" s="370"/>
      <c r="D37" s="370"/>
      <c r="E37" s="370"/>
      <c r="F37" s="370"/>
      <c r="G37" s="370"/>
      <c r="H37" s="370"/>
      <c r="I37" s="370"/>
      <c r="J37" s="370"/>
      <c r="K37" s="370"/>
      <c r="L37" s="370"/>
      <c r="M37" s="370"/>
      <c r="N37" s="370"/>
      <c r="O37" s="370"/>
      <c r="P37" s="329"/>
      <c r="Q37" s="370"/>
      <c r="R37" s="370"/>
      <c r="S37" s="370"/>
      <c r="T37" s="370"/>
      <c r="U37" s="370"/>
      <c r="V37" s="370"/>
      <c r="W37" s="370"/>
      <c r="X37" s="370"/>
      <c r="Y37" s="370"/>
      <c r="Z37" s="370"/>
      <c r="AA37" s="370"/>
      <c r="AB37" s="370"/>
      <c r="AC37" s="370"/>
      <c r="AD37" s="329"/>
      <c r="AE37" s="370"/>
      <c r="AF37" s="370"/>
      <c r="AG37" s="370"/>
      <c r="AH37" s="370"/>
      <c r="AI37" s="370"/>
      <c r="AJ37" s="370"/>
      <c r="AK37" s="370"/>
      <c r="AL37" s="370"/>
      <c r="AM37" s="370"/>
      <c r="AN37" s="370"/>
      <c r="AO37" s="370"/>
      <c r="AP37" s="370"/>
      <c r="AQ37" s="370"/>
      <c r="AR37" s="331"/>
      <c r="AS37" s="331"/>
      <c r="AT37" s="332"/>
      <c r="AU37" s="332"/>
      <c r="AV37" s="332"/>
      <c r="AW37" s="332"/>
      <c r="AX37" s="332"/>
      <c r="AY37" s="332"/>
      <c r="AZ37" s="332"/>
      <c r="BA37" s="332"/>
      <c r="BB37" s="332"/>
      <c r="BC37" s="332"/>
      <c r="BD37" s="332"/>
      <c r="BE37" s="332"/>
      <c r="BF37" s="332"/>
      <c r="BG37" s="332"/>
      <c r="BH37" s="332"/>
      <c r="BI37" s="332"/>
      <c r="BJ37" s="332"/>
      <c r="BK37" s="332"/>
      <c r="BL37" s="332"/>
      <c r="BM37" s="332"/>
      <c r="BN37" s="332"/>
      <c r="BO37" s="332"/>
      <c r="BP37" s="332"/>
      <c r="BQ37" s="332"/>
      <c r="BR37" s="332"/>
      <c r="BS37" s="332"/>
      <c r="BT37" s="332"/>
      <c r="BU37" s="332"/>
      <c r="BV37" s="332"/>
      <c r="BW37" s="332"/>
      <c r="BX37" s="332"/>
      <c r="BY37" s="332"/>
      <c r="BZ37" s="332"/>
      <c r="CA37" s="332"/>
      <c r="CB37" s="332"/>
      <c r="CC37" s="332"/>
      <c r="CD37" s="332"/>
      <c r="CE37" s="332"/>
      <c r="CF37" s="332"/>
      <c r="CG37" s="332"/>
      <c r="CH37" s="332"/>
      <c r="CI37" s="332"/>
      <c r="CJ37" s="332"/>
      <c r="CK37" s="332"/>
      <c r="CL37" s="332"/>
      <c r="CM37" s="332"/>
      <c r="CN37" s="332"/>
      <c r="CO37" s="332"/>
      <c r="CP37" s="332"/>
      <c r="CQ37" s="332"/>
      <c r="CR37" s="332"/>
      <c r="CS37" s="332"/>
      <c r="CT37" s="332"/>
      <c r="CU37" s="332"/>
      <c r="CV37" s="332"/>
      <c r="CW37" s="332"/>
      <c r="CX37" s="332"/>
      <c r="CY37" s="332"/>
      <c r="CZ37" s="332"/>
      <c r="DA37" s="332"/>
      <c r="DB37" s="332"/>
      <c r="DC37" s="332"/>
      <c r="DD37" s="332"/>
      <c r="DE37" s="332"/>
      <c r="DF37" s="332"/>
      <c r="DG37" s="332"/>
      <c r="DH37" s="332"/>
      <c r="DI37" s="332"/>
      <c r="DJ37" s="332"/>
      <c r="DK37" s="332"/>
      <c r="DL37" s="332"/>
      <c r="DM37" s="332"/>
      <c r="DN37" s="332"/>
      <c r="DO37" s="332"/>
      <c r="DP37" s="332"/>
      <c r="DQ37" s="332"/>
      <c r="DR37" s="332"/>
      <c r="DS37" s="332"/>
      <c r="DT37" s="332"/>
      <c r="DU37" s="332"/>
      <c r="DV37" s="332"/>
      <c r="DW37" s="332"/>
      <c r="DX37" s="332"/>
      <c r="DY37" s="332"/>
      <c r="DZ37" s="332"/>
      <c r="EA37" s="332"/>
      <c r="EB37" s="332"/>
      <c r="EC37" s="332"/>
      <c r="ED37" s="332"/>
      <c r="EE37" s="332"/>
      <c r="EF37" s="332"/>
      <c r="EG37" s="332"/>
      <c r="EH37" s="332"/>
      <c r="EI37" s="332"/>
      <c r="EJ37" s="332"/>
      <c r="EK37" s="332"/>
      <c r="EL37" s="332"/>
      <c r="EM37" s="332"/>
      <c r="EN37" s="332"/>
      <c r="EO37" s="332"/>
      <c r="EP37" s="332"/>
      <c r="EQ37" s="332"/>
      <c r="ER37" s="332"/>
      <c r="ES37" s="332"/>
      <c r="ET37" s="332"/>
      <c r="EU37" s="332"/>
      <c r="EV37" s="332"/>
      <c r="EW37" s="332"/>
      <c r="EX37" s="332"/>
      <c r="EY37" s="332"/>
      <c r="EZ37" s="332"/>
      <c r="FA37" s="332"/>
      <c r="FB37" s="332"/>
      <c r="FC37" s="332"/>
      <c r="FD37" s="332"/>
      <c r="FE37" s="332"/>
      <c r="FF37" s="332"/>
      <c r="FG37" s="332"/>
      <c r="FH37" s="332"/>
      <c r="FI37" s="332"/>
      <c r="FJ37" s="332"/>
      <c r="FK37" s="332"/>
      <c r="FL37" s="332"/>
      <c r="FM37" s="332"/>
      <c r="FN37" s="332"/>
      <c r="FO37" s="332"/>
      <c r="FP37" s="332"/>
      <c r="FQ37" s="332"/>
      <c r="FR37" s="332"/>
      <c r="FS37" s="332"/>
      <c r="FT37" s="332"/>
      <c r="FU37" s="332"/>
      <c r="FV37" s="332"/>
      <c r="FW37" s="332"/>
      <c r="FX37" s="332"/>
      <c r="FY37" s="332"/>
      <c r="FZ37" s="332"/>
      <c r="GA37" s="332"/>
      <c r="GB37" s="332"/>
      <c r="GC37" s="332"/>
      <c r="GD37" s="332"/>
      <c r="GE37" s="332"/>
      <c r="GF37" s="332"/>
      <c r="GG37" s="332"/>
      <c r="GH37" s="332"/>
      <c r="GI37" s="332"/>
      <c r="GJ37" s="332"/>
      <c r="GK37" s="332"/>
      <c r="GL37" s="332"/>
      <c r="GM37" s="332"/>
      <c r="GN37" s="332"/>
      <c r="GO37" s="332"/>
      <c r="GP37" s="332"/>
      <c r="GQ37" s="332"/>
      <c r="GR37" s="332"/>
      <c r="GS37" s="332"/>
      <c r="GT37" s="332"/>
      <c r="GU37" s="332"/>
      <c r="GV37" s="332"/>
      <c r="GW37" s="332"/>
      <c r="GX37" s="332"/>
      <c r="GY37" s="332"/>
      <c r="GZ37" s="332"/>
      <c r="HA37" s="332"/>
      <c r="HB37" s="332"/>
      <c r="HC37" s="332"/>
      <c r="HD37" s="332"/>
      <c r="HE37" s="332"/>
      <c r="HF37" s="332"/>
      <c r="HG37" s="332"/>
      <c r="HH37" s="332"/>
      <c r="HI37" s="332"/>
      <c r="HJ37" s="332"/>
      <c r="HK37" s="332"/>
      <c r="HL37" s="332"/>
      <c r="HM37" s="332"/>
      <c r="HN37" s="332"/>
      <c r="HO37" s="332"/>
      <c r="HP37" s="332"/>
      <c r="HQ37" s="332"/>
      <c r="HR37" s="332"/>
      <c r="HS37" s="332"/>
      <c r="HT37" s="332"/>
      <c r="HU37" s="332"/>
      <c r="HV37" s="332"/>
      <c r="HW37" s="332"/>
      <c r="HX37" s="332"/>
      <c r="HY37" s="332"/>
      <c r="HZ37" s="332"/>
      <c r="IA37" s="332"/>
      <c r="IB37" s="332"/>
      <c r="IC37" s="332"/>
      <c r="ID37" s="332"/>
      <c r="IE37" s="332"/>
      <c r="IF37" s="332"/>
      <c r="IG37" s="332"/>
      <c r="IH37" s="332"/>
      <c r="II37" s="332"/>
      <c r="IJ37" s="332"/>
      <c r="IK37" s="332"/>
      <c r="IL37" s="332"/>
      <c r="IM37" s="332"/>
      <c r="IN37" s="332"/>
      <c r="IO37" s="332"/>
      <c r="IP37" s="332"/>
      <c r="IQ37" s="332"/>
      <c r="IR37" s="332"/>
      <c r="IS37" s="332"/>
      <c r="IT37" s="332"/>
      <c r="IU37" s="332"/>
      <c r="IV37" s="332"/>
      <c r="IW37" s="332"/>
      <c r="IX37" s="332"/>
      <c r="IY37" s="332"/>
      <c r="IZ37" s="332"/>
      <c r="JA37" s="332"/>
      <c r="JB37" s="332"/>
      <c r="JC37" s="332"/>
      <c r="JD37" s="332"/>
      <c r="JE37" s="332"/>
      <c r="JF37" s="332"/>
      <c r="JG37" s="332"/>
      <c r="JH37" s="332"/>
      <c r="JI37" s="332"/>
      <c r="JJ37" s="332"/>
      <c r="JK37" s="332"/>
      <c r="JL37" s="332"/>
    </row>
    <row r="38" spans="1:272" s="365" customFormat="1">
      <c r="A38" s="362" t="s">
        <v>7</v>
      </c>
      <c r="B38" s="363"/>
      <c r="C38" s="376" t="str">
        <f t="shared" ref="C38:O38" si="46">C3</f>
        <v>Month 1</v>
      </c>
      <c r="D38" s="376" t="str">
        <f t="shared" si="46"/>
        <v>Month 2</v>
      </c>
      <c r="E38" s="376" t="str">
        <f t="shared" si="46"/>
        <v>Month 3</v>
      </c>
      <c r="F38" s="376" t="str">
        <f t="shared" si="46"/>
        <v>Month 4</v>
      </c>
      <c r="G38" s="376" t="str">
        <f t="shared" si="46"/>
        <v>Month 5</v>
      </c>
      <c r="H38" s="376" t="str">
        <f t="shared" si="46"/>
        <v>Month 6</v>
      </c>
      <c r="I38" s="376" t="str">
        <f t="shared" si="46"/>
        <v>Month 7</v>
      </c>
      <c r="J38" s="376" t="str">
        <f t="shared" si="46"/>
        <v>Month 8</v>
      </c>
      <c r="K38" s="376" t="str">
        <f t="shared" si="46"/>
        <v>Month 9</v>
      </c>
      <c r="L38" s="376" t="str">
        <f t="shared" si="46"/>
        <v>Month 10</v>
      </c>
      <c r="M38" s="376" t="str">
        <f t="shared" si="46"/>
        <v>Month 11</v>
      </c>
      <c r="N38" s="376" t="str">
        <f t="shared" si="46"/>
        <v>Month 12</v>
      </c>
      <c r="O38" s="376" t="str">
        <f t="shared" si="46"/>
        <v>Year 1</v>
      </c>
      <c r="P38" s="329"/>
      <c r="Q38" s="376" t="str">
        <f t="shared" ref="Q38:AC38" si="47">Q3</f>
        <v>Month 1</v>
      </c>
      <c r="R38" s="376" t="str">
        <f t="shared" si="47"/>
        <v>Month 2</v>
      </c>
      <c r="S38" s="376" t="str">
        <f t="shared" si="47"/>
        <v>Month 3</v>
      </c>
      <c r="T38" s="376" t="str">
        <f t="shared" si="47"/>
        <v>Month 4</v>
      </c>
      <c r="U38" s="376" t="str">
        <f t="shared" si="47"/>
        <v>Month 5</v>
      </c>
      <c r="V38" s="376" t="str">
        <f t="shared" si="47"/>
        <v>Month 6</v>
      </c>
      <c r="W38" s="376" t="str">
        <f t="shared" si="47"/>
        <v>Month 7</v>
      </c>
      <c r="X38" s="376" t="str">
        <f t="shared" si="47"/>
        <v>Month 8</v>
      </c>
      <c r="Y38" s="376" t="str">
        <f t="shared" si="47"/>
        <v>Month 9</v>
      </c>
      <c r="Z38" s="376" t="str">
        <f t="shared" si="47"/>
        <v>Month 10</v>
      </c>
      <c r="AA38" s="376" t="str">
        <f t="shared" si="47"/>
        <v>Month 11</v>
      </c>
      <c r="AB38" s="376" t="str">
        <f t="shared" si="47"/>
        <v>Month 12</v>
      </c>
      <c r="AC38" s="376" t="str">
        <f t="shared" si="47"/>
        <v>Year 2</v>
      </c>
      <c r="AD38" s="329"/>
      <c r="AE38" s="376" t="str">
        <f t="shared" ref="AE38:AQ38" si="48">AE3</f>
        <v>Month 1</v>
      </c>
      <c r="AF38" s="376" t="str">
        <f t="shared" si="48"/>
        <v>Month 2</v>
      </c>
      <c r="AG38" s="376" t="str">
        <f t="shared" si="48"/>
        <v>Month 3</v>
      </c>
      <c r="AH38" s="376" t="str">
        <f t="shared" si="48"/>
        <v>Month 4</v>
      </c>
      <c r="AI38" s="376" t="str">
        <f t="shared" si="48"/>
        <v>Month 5</v>
      </c>
      <c r="AJ38" s="376" t="str">
        <f t="shared" si="48"/>
        <v>Month 6</v>
      </c>
      <c r="AK38" s="376" t="str">
        <f t="shared" si="48"/>
        <v>Month 7</v>
      </c>
      <c r="AL38" s="376" t="str">
        <f t="shared" si="48"/>
        <v>Month 8</v>
      </c>
      <c r="AM38" s="376" t="str">
        <f t="shared" si="48"/>
        <v>Month 9</v>
      </c>
      <c r="AN38" s="376" t="str">
        <f t="shared" si="48"/>
        <v>Month 10</v>
      </c>
      <c r="AO38" s="376" t="str">
        <f t="shared" si="48"/>
        <v>Month 11</v>
      </c>
      <c r="AP38" s="376" t="str">
        <f t="shared" si="48"/>
        <v>Month 12</v>
      </c>
      <c r="AQ38" s="376" t="str">
        <f t="shared" si="48"/>
        <v>Year 3</v>
      </c>
      <c r="AR38" s="331"/>
      <c r="AS38" s="331"/>
      <c r="AT38" s="332"/>
      <c r="AU38" s="332"/>
      <c r="AV38" s="332"/>
      <c r="AW38" s="332"/>
      <c r="AX38" s="332"/>
      <c r="AY38" s="332"/>
      <c r="AZ38" s="332"/>
      <c r="BA38" s="332"/>
      <c r="BB38" s="332"/>
      <c r="BC38" s="332"/>
      <c r="BD38" s="332"/>
      <c r="BE38" s="332"/>
      <c r="BF38" s="332"/>
      <c r="BG38" s="332"/>
      <c r="BH38" s="332"/>
      <c r="BI38" s="332"/>
      <c r="BJ38" s="332"/>
      <c r="BK38" s="332"/>
      <c r="BL38" s="332"/>
      <c r="BM38" s="332"/>
      <c r="BN38" s="332"/>
      <c r="BO38" s="332"/>
      <c r="BP38" s="332"/>
      <c r="BQ38" s="332"/>
      <c r="BR38" s="332"/>
      <c r="BS38" s="332"/>
      <c r="BT38" s="332"/>
      <c r="BU38" s="332"/>
      <c r="BV38" s="332"/>
      <c r="BW38" s="332"/>
      <c r="BX38" s="332"/>
      <c r="BY38" s="332"/>
      <c r="BZ38" s="332"/>
      <c r="CA38" s="332"/>
      <c r="CB38" s="332"/>
      <c r="CC38" s="332"/>
      <c r="CD38" s="332"/>
      <c r="CE38" s="332"/>
      <c r="CF38" s="332"/>
      <c r="CG38" s="332"/>
      <c r="CH38" s="364"/>
      <c r="CI38" s="364"/>
      <c r="CJ38" s="364"/>
      <c r="CK38" s="364"/>
      <c r="CL38" s="364"/>
      <c r="CM38" s="364"/>
      <c r="CN38" s="364"/>
      <c r="CO38" s="364"/>
      <c r="CP38" s="364"/>
      <c r="CQ38" s="364"/>
      <c r="CR38" s="364"/>
      <c r="CS38" s="364"/>
      <c r="CT38" s="364"/>
      <c r="CU38" s="364"/>
      <c r="CV38" s="364"/>
      <c r="CW38" s="364"/>
      <c r="CX38" s="364"/>
      <c r="CY38" s="364"/>
      <c r="CZ38" s="364"/>
      <c r="DA38" s="364"/>
      <c r="DB38" s="364"/>
      <c r="DC38" s="364"/>
      <c r="DD38" s="364"/>
      <c r="DE38" s="364"/>
      <c r="DF38" s="364"/>
      <c r="DG38" s="364"/>
      <c r="DH38" s="364"/>
      <c r="DI38" s="364"/>
      <c r="DJ38" s="364"/>
      <c r="DK38" s="364"/>
      <c r="DL38" s="364"/>
      <c r="DM38" s="364"/>
      <c r="DN38" s="364"/>
      <c r="DO38" s="364"/>
      <c r="DP38" s="364"/>
      <c r="DQ38" s="364"/>
      <c r="DR38" s="364"/>
      <c r="DS38" s="364"/>
      <c r="DT38" s="364"/>
      <c r="DU38" s="364"/>
      <c r="DV38" s="364"/>
      <c r="DW38" s="364"/>
      <c r="DX38" s="364"/>
      <c r="DY38" s="364"/>
      <c r="DZ38" s="364"/>
      <c r="EA38" s="364"/>
      <c r="EB38" s="364"/>
      <c r="EC38" s="364"/>
      <c r="ED38" s="364"/>
      <c r="EE38" s="364"/>
      <c r="EF38" s="364"/>
      <c r="EG38" s="364"/>
      <c r="EH38" s="364"/>
      <c r="EI38" s="364"/>
      <c r="EJ38" s="364"/>
      <c r="EK38" s="364"/>
      <c r="EL38" s="364"/>
      <c r="EM38" s="364"/>
      <c r="EN38" s="364"/>
      <c r="EO38" s="364"/>
      <c r="EP38" s="364"/>
      <c r="EQ38" s="364"/>
      <c r="ER38" s="364"/>
      <c r="ES38" s="364"/>
      <c r="ET38" s="364"/>
      <c r="EU38" s="364"/>
      <c r="EV38" s="364"/>
      <c r="EW38" s="364"/>
      <c r="EX38" s="364"/>
      <c r="EY38" s="364"/>
      <c r="EZ38" s="364"/>
      <c r="FA38" s="364"/>
      <c r="FB38" s="364"/>
      <c r="FC38" s="364"/>
      <c r="FD38" s="364"/>
      <c r="FE38" s="364"/>
      <c r="FF38" s="364"/>
      <c r="FG38" s="364"/>
      <c r="FH38" s="364"/>
      <c r="FI38" s="364"/>
      <c r="FJ38" s="364"/>
      <c r="FK38" s="364"/>
      <c r="FL38" s="364"/>
      <c r="FM38" s="364"/>
      <c r="FN38" s="364"/>
      <c r="FO38" s="364"/>
      <c r="FP38" s="364"/>
      <c r="FQ38" s="364"/>
      <c r="FR38" s="364"/>
      <c r="FS38" s="364"/>
      <c r="FT38" s="364"/>
      <c r="FU38" s="364"/>
      <c r="FV38" s="364"/>
      <c r="FW38" s="364"/>
      <c r="FX38" s="364"/>
      <c r="FY38" s="364"/>
      <c r="FZ38" s="364"/>
      <c r="GA38" s="364"/>
      <c r="GB38" s="364"/>
      <c r="GC38" s="364"/>
      <c r="GD38" s="364"/>
      <c r="GE38" s="364"/>
      <c r="GF38" s="364"/>
      <c r="GG38" s="364"/>
      <c r="GH38" s="364"/>
      <c r="GI38" s="364"/>
      <c r="GJ38" s="364"/>
      <c r="GK38" s="364"/>
      <c r="GL38" s="364"/>
      <c r="GM38" s="364"/>
      <c r="GN38" s="364"/>
      <c r="GO38" s="364"/>
      <c r="GP38" s="364"/>
      <c r="GQ38" s="364"/>
      <c r="GR38" s="364"/>
      <c r="GS38" s="364"/>
      <c r="GT38" s="364"/>
      <c r="GU38" s="364"/>
      <c r="GV38" s="364"/>
      <c r="GW38" s="364"/>
      <c r="GX38" s="364"/>
      <c r="GY38" s="364"/>
      <c r="GZ38" s="364"/>
      <c r="HA38" s="364"/>
      <c r="HB38" s="364"/>
      <c r="HC38" s="364"/>
      <c r="HD38" s="364"/>
      <c r="HE38" s="364"/>
      <c r="HF38" s="364"/>
      <c r="HG38" s="364"/>
      <c r="HH38" s="364"/>
      <c r="HI38" s="364"/>
      <c r="HJ38" s="364"/>
      <c r="HK38" s="364"/>
      <c r="HL38" s="364"/>
      <c r="HM38" s="364"/>
      <c r="HN38" s="364"/>
      <c r="HO38" s="364"/>
      <c r="HP38" s="364"/>
      <c r="HQ38" s="364"/>
      <c r="HR38" s="364"/>
      <c r="HS38" s="364"/>
      <c r="HT38" s="364"/>
      <c r="HU38" s="364"/>
      <c r="HV38" s="364"/>
      <c r="HW38" s="364"/>
      <c r="HX38" s="364"/>
      <c r="HY38" s="364"/>
      <c r="HZ38" s="364"/>
      <c r="IA38" s="364"/>
      <c r="IB38" s="364"/>
      <c r="IC38" s="364"/>
      <c r="ID38" s="364"/>
      <c r="IE38" s="364"/>
      <c r="IF38" s="364"/>
      <c r="IG38" s="364"/>
      <c r="IH38" s="364"/>
      <c r="II38" s="364"/>
      <c r="IJ38" s="364"/>
      <c r="IK38" s="364"/>
      <c r="IL38" s="364"/>
      <c r="IM38" s="364"/>
      <c r="IN38" s="364"/>
      <c r="IO38" s="364"/>
      <c r="IP38" s="364"/>
      <c r="IQ38" s="364"/>
      <c r="IR38" s="364"/>
      <c r="IS38" s="364"/>
      <c r="IT38" s="364"/>
      <c r="IU38" s="364"/>
      <c r="IV38" s="364"/>
      <c r="IW38" s="364"/>
      <c r="IX38" s="364"/>
      <c r="IY38" s="364"/>
      <c r="IZ38" s="364"/>
      <c r="JA38" s="364"/>
      <c r="JB38" s="364"/>
      <c r="JC38" s="364"/>
      <c r="JD38" s="364"/>
      <c r="JE38" s="364"/>
      <c r="JF38" s="364"/>
      <c r="JG38" s="364"/>
      <c r="JH38" s="364"/>
      <c r="JI38" s="364"/>
      <c r="JJ38" s="364"/>
      <c r="JK38" s="364"/>
      <c r="JL38" s="364"/>
    </row>
    <row r="39" spans="1:272" s="281" customFormat="1">
      <c r="A39" s="357" t="s">
        <v>184</v>
      </c>
      <c r="B39" s="287">
        <v>600</v>
      </c>
      <c r="C39" s="287">
        <v>600</v>
      </c>
      <c r="D39" s="287">
        <v>600</v>
      </c>
      <c r="E39" s="287">
        <v>600</v>
      </c>
      <c r="F39" s="287">
        <v>600</v>
      </c>
      <c r="G39" s="287">
        <v>600</v>
      </c>
      <c r="H39" s="287">
        <v>600</v>
      </c>
      <c r="I39" s="287">
        <v>600</v>
      </c>
      <c r="J39" s="287">
        <v>600</v>
      </c>
      <c r="K39" s="287">
        <v>600</v>
      </c>
      <c r="L39" s="287">
        <v>600</v>
      </c>
      <c r="M39" s="287">
        <v>600</v>
      </c>
      <c r="N39" s="287">
        <v>600</v>
      </c>
      <c r="O39" s="287">
        <f t="shared" ref="O39:O42" si="49">SUM(B39:N39)</f>
        <v>7800</v>
      </c>
      <c r="P39" s="329"/>
      <c r="Q39" s="287">
        <f>C39*1.03</f>
        <v>618</v>
      </c>
      <c r="R39" s="287">
        <f t="shared" ref="R39:R48" si="50">D39*1.03</f>
        <v>618</v>
      </c>
      <c r="S39" s="287">
        <f t="shared" ref="S39:S48" si="51">E39*1.03</f>
        <v>618</v>
      </c>
      <c r="T39" s="287">
        <f t="shared" ref="T39:T48" si="52">F39*1.03</f>
        <v>618</v>
      </c>
      <c r="U39" s="287">
        <f t="shared" ref="U39:U48" si="53">G39*1.03</f>
        <v>618</v>
      </c>
      <c r="V39" s="287">
        <f t="shared" ref="V39:V48" si="54">H39*1.03</f>
        <v>618</v>
      </c>
      <c r="W39" s="287">
        <f t="shared" ref="W39:W48" si="55">I39*1.03</f>
        <v>618</v>
      </c>
      <c r="X39" s="287">
        <f t="shared" ref="X39:X48" si="56">J39*1.03</f>
        <v>618</v>
      </c>
      <c r="Y39" s="287">
        <f t="shared" ref="Y39:Y48" si="57">K39*1.03</f>
        <v>618</v>
      </c>
      <c r="Z39" s="287">
        <f t="shared" ref="Z39:Z48" si="58">L39*1.03</f>
        <v>618</v>
      </c>
      <c r="AA39" s="287">
        <f t="shared" ref="AA39:AA48" si="59">M39*1.03</f>
        <v>618</v>
      </c>
      <c r="AB39" s="287">
        <f t="shared" ref="AB39:AB48" si="60">N39*1.03</f>
        <v>618</v>
      </c>
      <c r="AC39" s="287">
        <f>SUM(Q39:AB39)</f>
        <v>7416</v>
      </c>
      <c r="AD39" s="329"/>
      <c r="AE39" s="287">
        <f>Q39*1.03</f>
        <v>636.54</v>
      </c>
      <c r="AF39" s="287">
        <f t="shared" ref="AF39:AM48" si="61">R39*1.03</f>
        <v>636.54</v>
      </c>
      <c r="AG39" s="287">
        <f t="shared" si="61"/>
        <v>636.54</v>
      </c>
      <c r="AH39" s="287">
        <f t="shared" si="61"/>
        <v>636.54</v>
      </c>
      <c r="AI39" s="287">
        <f t="shared" si="61"/>
        <v>636.54</v>
      </c>
      <c r="AJ39" s="287">
        <f t="shared" si="61"/>
        <v>636.54</v>
      </c>
      <c r="AK39" s="287">
        <f t="shared" si="61"/>
        <v>636.54</v>
      </c>
      <c r="AL39" s="287">
        <f t="shared" si="61"/>
        <v>636.54</v>
      </c>
      <c r="AM39" s="287">
        <f t="shared" si="61"/>
        <v>636.54</v>
      </c>
      <c r="AN39" s="287">
        <f>Z39*1.03</f>
        <v>636.54</v>
      </c>
      <c r="AO39" s="287">
        <f t="shared" ref="AO39:AO48" si="62">AA39*1.03</f>
        <v>636.54</v>
      </c>
      <c r="AP39" s="287">
        <f t="shared" ref="AP39:AP48" si="63">AB39*1.03</f>
        <v>636.54</v>
      </c>
      <c r="AQ39" s="287">
        <f t="shared" ref="AQ39:AQ49" si="64">SUM(AE39:AP39)</f>
        <v>7638.48</v>
      </c>
      <c r="AR39" s="331"/>
      <c r="AS39" s="331"/>
      <c r="AT39" s="332"/>
      <c r="AU39" s="332"/>
      <c r="AV39" s="332"/>
      <c r="AW39" s="332"/>
      <c r="AX39" s="332"/>
      <c r="AY39" s="332"/>
      <c r="AZ39" s="332"/>
      <c r="BA39" s="332"/>
      <c r="BB39" s="332"/>
      <c r="BC39" s="332"/>
      <c r="BD39" s="332"/>
      <c r="BE39" s="332"/>
      <c r="BF39" s="332"/>
      <c r="BG39" s="332"/>
      <c r="BH39" s="332"/>
      <c r="BI39" s="332"/>
      <c r="BJ39" s="332"/>
      <c r="BK39" s="332"/>
      <c r="BL39" s="332"/>
      <c r="BM39" s="332"/>
      <c r="BN39" s="332"/>
      <c r="BO39" s="332"/>
      <c r="BP39" s="332"/>
      <c r="BQ39" s="332"/>
      <c r="BR39" s="332"/>
      <c r="BS39" s="332"/>
      <c r="BT39" s="332"/>
      <c r="BU39" s="332"/>
      <c r="BV39" s="332"/>
      <c r="BW39" s="332"/>
      <c r="BX39" s="332"/>
      <c r="BY39" s="332"/>
      <c r="BZ39" s="332"/>
      <c r="CA39" s="332"/>
      <c r="CB39" s="332"/>
      <c r="CC39" s="332"/>
      <c r="CD39" s="332"/>
      <c r="CE39" s="332"/>
      <c r="CF39" s="332"/>
      <c r="CG39" s="332"/>
      <c r="CH39" s="280"/>
      <c r="CI39" s="280"/>
      <c r="CJ39" s="280"/>
      <c r="CK39" s="280"/>
      <c r="CL39" s="280"/>
      <c r="CM39" s="280"/>
      <c r="CN39" s="280"/>
      <c r="CO39" s="280"/>
      <c r="CP39" s="280"/>
      <c r="CQ39" s="280"/>
      <c r="CR39" s="280"/>
      <c r="CS39" s="280"/>
      <c r="CT39" s="280"/>
      <c r="CU39" s="280"/>
      <c r="CV39" s="280"/>
      <c r="CW39" s="280"/>
      <c r="CX39" s="280"/>
      <c r="CY39" s="280"/>
      <c r="CZ39" s="280"/>
      <c r="DA39" s="280"/>
      <c r="DB39" s="280"/>
      <c r="DC39" s="280"/>
      <c r="DD39" s="280"/>
      <c r="DE39" s="280"/>
      <c r="DF39" s="280"/>
      <c r="DG39" s="280"/>
      <c r="DH39" s="280"/>
      <c r="DI39" s="280"/>
      <c r="DJ39" s="280"/>
      <c r="DK39" s="280"/>
      <c r="DL39" s="280"/>
      <c r="DM39" s="280"/>
      <c r="DN39" s="280"/>
      <c r="DO39" s="280"/>
      <c r="DP39" s="280"/>
      <c r="DQ39" s="280"/>
      <c r="DR39" s="280"/>
      <c r="DS39" s="280"/>
      <c r="DT39" s="280"/>
      <c r="DU39" s="280"/>
      <c r="DV39" s="280"/>
      <c r="DW39" s="280"/>
      <c r="DX39" s="280"/>
      <c r="DY39" s="280"/>
      <c r="DZ39" s="280"/>
      <c r="EA39" s="280"/>
      <c r="EB39" s="280"/>
      <c r="EC39" s="280"/>
      <c r="ED39" s="280"/>
      <c r="EE39" s="280"/>
      <c r="EF39" s="280"/>
      <c r="EG39" s="280"/>
      <c r="EH39" s="280"/>
      <c r="EI39" s="280"/>
      <c r="EJ39" s="280"/>
      <c r="EK39" s="280"/>
      <c r="EL39" s="280"/>
      <c r="EM39" s="280"/>
      <c r="EN39" s="280"/>
      <c r="EO39" s="280"/>
      <c r="EP39" s="280"/>
      <c r="EQ39" s="280"/>
      <c r="ER39" s="280"/>
      <c r="ES39" s="280"/>
      <c r="ET39" s="280"/>
      <c r="EU39" s="280"/>
      <c r="EV39" s="280"/>
      <c r="EW39" s="280"/>
      <c r="EX39" s="280"/>
      <c r="EY39" s="280"/>
      <c r="EZ39" s="280"/>
      <c r="FA39" s="280"/>
      <c r="FB39" s="280"/>
      <c r="FC39" s="280"/>
      <c r="FD39" s="280"/>
      <c r="FE39" s="280"/>
      <c r="FF39" s="280"/>
      <c r="FG39" s="280"/>
      <c r="FH39" s="280"/>
      <c r="FI39" s="280"/>
      <c r="FJ39" s="280"/>
      <c r="FK39" s="280"/>
      <c r="FL39" s="280"/>
      <c r="FM39" s="280"/>
      <c r="FN39" s="280"/>
      <c r="FO39" s="280"/>
      <c r="FP39" s="280"/>
      <c r="FQ39" s="280"/>
      <c r="FR39" s="280"/>
      <c r="FS39" s="280"/>
      <c r="FT39" s="280"/>
      <c r="FU39" s="280"/>
      <c r="FV39" s="280"/>
      <c r="FW39" s="280"/>
      <c r="FX39" s="280"/>
      <c r="FY39" s="280"/>
      <c r="FZ39" s="280"/>
      <c r="GA39" s="280"/>
      <c r="GB39" s="280"/>
      <c r="GC39" s="280"/>
      <c r="GD39" s="280"/>
      <c r="GE39" s="280"/>
      <c r="GF39" s="280"/>
      <c r="GG39" s="280"/>
      <c r="GH39" s="280"/>
      <c r="GI39" s="280"/>
      <c r="GJ39" s="280"/>
      <c r="GK39" s="280"/>
      <c r="GL39" s="280"/>
      <c r="GM39" s="280"/>
      <c r="GN39" s="280"/>
      <c r="GO39" s="280"/>
      <c r="GP39" s="280"/>
      <c r="GQ39" s="280"/>
      <c r="GR39" s="280"/>
      <c r="GS39" s="280"/>
      <c r="GT39" s="280"/>
      <c r="GU39" s="280"/>
      <c r="GV39" s="280"/>
      <c r="GW39" s="280"/>
      <c r="GX39" s="280"/>
      <c r="GY39" s="280"/>
      <c r="GZ39" s="280"/>
      <c r="HA39" s="280"/>
      <c r="HB39" s="280"/>
      <c r="HC39" s="280"/>
      <c r="HD39" s="280"/>
      <c r="HE39" s="280"/>
      <c r="HF39" s="280"/>
      <c r="HG39" s="280"/>
      <c r="HH39" s="280"/>
      <c r="HI39" s="280"/>
      <c r="HJ39" s="280"/>
      <c r="HK39" s="280"/>
      <c r="HL39" s="280"/>
      <c r="HM39" s="280"/>
      <c r="HN39" s="280"/>
      <c r="HO39" s="280"/>
      <c r="HP39" s="280"/>
      <c r="HQ39" s="280"/>
      <c r="HR39" s="280"/>
      <c r="HS39" s="280"/>
      <c r="HT39" s="280"/>
      <c r="HU39" s="280"/>
      <c r="HV39" s="280"/>
      <c r="HW39" s="280"/>
      <c r="HX39" s="280"/>
      <c r="HY39" s="280"/>
      <c r="HZ39" s="280"/>
      <c r="IA39" s="280"/>
      <c r="IB39" s="280"/>
      <c r="IC39" s="280"/>
      <c r="ID39" s="280"/>
      <c r="IE39" s="280"/>
      <c r="IF39" s="280"/>
      <c r="IG39" s="280"/>
      <c r="IH39" s="280"/>
      <c r="II39" s="280"/>
      <c r="IJ39" s="280"/>
      <c r="IK39" s="280"/>
      <c r="IL39" s="280"/>
      <c r="IM39" s="280"/>
      <c r="IN39" s="280"/>
      <c r="IO39" s="280"/>
      <c r="IP39" s="280"/>
      <c r="IQ39" s="280"/>
      <c r="IR39" s="280"/>
      <c r="IS39" s="280"/>
      <c r="IT39" s="280"/>
      <c r="IU39" s="280"/>
      <c r="IV39" s="280"/>
      <c r="IW39" s="280"/>
      <c r="IX39" s="280"/>
      <c r="IY39" s="280"/>
      <c r="IZ39" s="280"/>
      <c r="JA39" s="280"/>
      <c r="JB39" s="280"/>
      <c r="JC39" s="280"/>
      <c r="JD39" s="280"/>
      <c r="JE39" s="280"/>
      <c r="JF39" s="280"/>
      <c r="JG39" s="280"/>
      <c r="JH39" s="280"/>
      <c r="JI39" s="280"/>
      <c r="JJ39" s="280"/>
      <c r="JK39" s="280"/>
      <c r="JL39" s="280"/>
    </row>
    <row r="40" spans="1:272" s="281" customFormat="1">
      <c r="A40" s="357" t="s">
        <v>146</v>
      </c>
      <c r="B40" s="287"/>
      <c r="C40" s="287">
        <v>0</v>
      </c>
      <c r="D40" s="287">
        <v>0</v>
      </c>
      <c r="E40" s="287">
        <v>0</v>
      </c>
      <c r="F40" s="287">
        <v>0</v>
      </c>
      <c r="G40" s="287">
        <v>0</v>
      </c>
      <c r="H40" s="287">
        <v>0</v>
      </c>
      <c r="I40" s="287">
        <v>1000</v>
      </c>
      <c r="J40" s="287">
        <v>1000</v>
      </c>
      <c r="K40" s="287">
        <v>1000</v>
      </c>
      <c r="L40" s="287">
        <v>1000</v>
      </c>
      <c r="M40" s="287">
        <v>1000</v>
      </c>
      <c r="N40" s="287">
        <v>1000</v>
      </c>
      <c r="O40" s="287">
        <f t="shared" si="49"/>
        <v>6000</v>
      </c>
      <c r="P40" s="329"/>
      <c r="Q40" s="287">
        <v>1000</v>
      </c>
      <c r="R40" s="287">
        <v>1000</v>
      </c>
      <c r="S40" s="287">
        <v>1000</v>
      </c>
      <c r="T40" s="287">
        <v>1000</v>
      </c>
      <c r="U40" s="287">
        <v>1000</v>
      </c>
      <c r="V40" s="287">
        <v>1000</v>
      </c>
      <c r="W40" s="287">
        <f t="shared" si="55"/>
        <v>1030</v>
      </c>
      <c r="X40" s="287">
        <f t="shared" si="56"/>
        <v>1030</v>
      </c>
      <c r="Y40" s="287">
        <f t="shared" si="57"/>
        <v>1030</v>
      </c>
      <c r="Z40" s="287">
        <f t="shared" si="58"/>
        <v>1030</v>
      </c>
      <c r="AA40" s="287">
        <f t="shared" si="59"/>
        <v>1030</v>
      </c>
      <c r="AB40" s="287">
        <f t="shared" si="60"/>
        <v>1030</v>
      </c>
      <c r="AC40" s="287">
        <f t="shared" ref="AC40:AC48" si="65">SUM(Q40:AB40)</f>
        <v>12180</v>
      </c>
      <c r="AD40" s="329"/>
      <c r="AE40" s="287">
        <f t="shared" ref="AE40:AE48" si="66">Q40*1.03</f>
        <v>1030</v>
      </c>
      <c r="AF40" s="287">
        <f t="shared" si="61"/>
        <v>1030</v>
      </c>
      <c r="AG40" s="287">
        <f t="shared" si="61"/>
        <v>1030</v>
      </c>
      <c r="AH40" s="287">
        <f t="shared" si="61"/>
        <v>1030</v>
      </c>
      <c r="AI40" s="287">
        <f t="shared" si="61"/>
        <v>1030</v>
      </c>
      <c r="AJ40" s="287">
        <f t="shared" si="61"/>
        <v>1030</v>
      </c>
      <c r="AK40" s="287">
        <f t="shared" si="61"/>
        <v>1060.9000000000001</v>
      </c>
      <c r="AL40" s="287">
        <f t="shared" si="61"/>
        <v>1060.9000000000001</v>
      </c>
      <c r="AM40" s="287">
        <f t="shared" si="61"/>
        <v>1060.9000000000001</v>
      </c>
      <c r="AN40" s="287">
        <f t="shared" ref="AN40:AN48" si="67">Z40*1.03</f>
        <v>1060.9000000000001</v>
      </c>
      <c r="AO40" s="287">
        <f t="shared" si="62"/>
        <v>1060.9000000000001</v>
      </c>
      <c r="AP40" s="287">
        <f t="shared" si="63"/>
        <v>1060.9000000000001</v>
      </c>
      <c r="AQ40" s="287">
        <f t="shared" si="64"/>
        <v>12545.399999999998</v>
      </c>
      <c r="AR40" s="331"/>
      <c r="AS40" s="331"/>
      <c r="AT40" s="332"/>
      <c r="AU40" s="332"/>
      <c r="AV40" s="332"/>
      <c r="AW40" s="332"/>
      <c r="AX40" s="332"/>
      <c r="AY40" s="332"/>
      <c r="AZ40" s="332"/>
      <c r="BA40" s="332"/>
      <c r="BB40" s="332"/>
      <c r="BC40" s="332"/>
      <c r="BD40" s="332"/>
      <c r="BE40" s="332"/>
      <c r="BF40" s="332"/>
      <c r="BG40" s="332"/>
      <c r="BH40" s="332"/>
      <c r="BI40" s="332"/>
      <c r="BJ40" s="332"/>
      <c r="BK40" s="332"/>
      <c r="BL40" s="332"/>
      <c r="BM40" s="332"/>
      <c r="BN40" s="332"/>
      <c r="BO40" s="332"/>
      <c r="BP40" s="332"/>
      <c r="BQ40" s="332"/>
      <c r="BR40" s="332"/>
      <c r="BS40" s="332"/>
      <c r="BT40" s="332"/>
      <c r="BU40" s="332"/>
      <c r="BV40" s="332"/>
      <c r="BW40" s="332"/>
      <c r="BX40" s="332"/>
      <c r="BY40" s="332"/>
      <c r="BZ40" s="332"/>
      <c r="CA40" s="332"/>
      <c r="CB40" s="332"/>
      <c r="CC40" s="332"/>
      <c r="CD40" s="332"/>
      <c r="CE40" s="332"/>
      <c r="CF40" s="332"/>
      <c r="CG40" s="332"/>
      <c r="CH40" s="280"/>
      <c r="CI40" s="280"/>
      <c r="CJ40" s="280"/>
      <c r="CK40" s="280"/>
      <c r="CL40" s="280"/>
      <c r="CM40" s="280"/>
      <c r="CN40" s="280"/>
      <c r="CO40" s="280"/>
      <c r="CP40" s="280"/>
      <c r="CQ40" s="280"/>
      <c r="CR40" s="280"/>
      <c r="CS40" s="280"/>
      <c r="CT40" s="280"/>
      <c r="CU40" s="280"/>
      <c r="CV40" s="280"/>
      <c r="CW40" s="280"/>
      <c r="CX40" s="280"/>
      <c r="CY40" s="280"/>
      <c r="CZ40" s="280"/>
      <c r="DA40" s="280"/>
      <c r="DB40" s="280"/>
      <c r="DC40" s="280"/>
      <c r="DD40" s="280"/>
      <c r="DE40" s="280"/>
      <c r="DF40" s="280"/>
      <c r="DG40" s="280"/>
      <c r="DH40" s="280"/>
      <c r="DI40" s="280"/>
      <c r="DJ40" s="280"/>
      <c r="DK40" s="280"/>
      <c r="DL40" s="280"/>
      <c r="DM40" s="280"/>
      <c r="DN40" s="280"/>
      <c r="DO40" s="280"/>
      <c r="DP40" s="280"/>
      <c r="DQ40" s="280"/>
      <c r="DR40" s="280"/>
      <c r="DS40" s="280"/>
      <c r="DT40" s="280"/>
      <c r="DU40" s="280"/>
      <c r="DV40" s="280"/>
      <c r="DW40" s="280"/>
      <c r="DX40" s="280"/>
      <c r="DY40" s="280"/>
      <c r="DZ40" s="280"/>
      <c r="EA40" s="280"/>
      <c r="EB40" s="280"/>
      <c r="EC40" s="280"/>
      <c r="ED40" s="280"/>
      <c r="EE40" s="280"/>
      <c r="EF40" s="280"/>
      <c r="EG40" s="280"/>
      <c r="EH40" s="280"/>
      <c r="EI40" s="280"/>
      <c r="EJ40" s="280"/>
      <c r="EK40" s="280"/>
      <c r="EL40" s="280"/>
      <c r="EM40" s="280"/>
      <c r="EN40" s="280"/>
      <c r="EO40" s="280"/>
      <c r="EP40" s="280"/>
      <c r="EQ40" s="280"/>
      <c r="ER40" s="280"/>
      <c r="ES40" s="280"/>
      <c r="ET40" s="280"/>
      <c r="EU40" s="280"/>
      <c r="EV40" s="280"/>
      <c r="EW40" s="280"/>
      <c r="EX40" s="280"/>
      <c r="EY40" s="280"/>
      <c r="EZ40" s="280"/>
      <c r="FA40" s="280"/>
      <c r="FB40" s="280"/>
      <c r="FC40" s="280"/>
      <c r="FD40" s="280"/>
      <c r="FE40" s="280"/>
      <c r="FF40" s="280"/>
      <c r="FG40" s="280"/>
      <c r="FH40" s="280"/>
      <c r="FI40" s="280"/>
      <c r="FJ40" s="280"/>
      <c r="FK40" s="280"/>
      <c r="FL40" s="280"/>
      <c r="FM40" s="280"/>
      <c r="FN40" s="280"/>
      <c r="FO40" s="280"/>
      <c r="FP40" s="280"/>
      <c r="FQ40" s="280"/>
      <c r="FR40" s="280"/>
      <c r="FS40" s="280"/>
      <c r="FT40" s="280"/>
      <c r="FU40" s="280"/>
      <c r="FV40" s="280"/>
      <c r="FW40" s="280"/>
      <c r="FX40" s="280"/>
      <c r="FY40" s="280"/>
      <c r="FZ40" s="280"/>
      <c r="GA40" s="280"/>
      <c r="GB40" s="280"/>
      <c r="GC40" s="280"/>
      <c r="GD40" s="280"/>
      <c r="GE40" s="280"/>
      <c r="GF40" s="280"/>
      <c r="GG40" s="280"/>
      <c r="GH40" s="280"/>
      <c r="GI40" s="280"/>
      <c r="GJ40" s="280"/>
      <c r="GK40" s="280"/>
      <c r="GL40" s="280"/>
      <c r="GM40" s="280"/>
      <c r="GN40" s="280"/>
      <c r="GO40" s="280"/>
      <c r="GP40" s="280"/>
      <c r="GQ40" s="280"/>
      <c r="GR40" s="280"/>
      <c r="GS40" s="280"/>
      <c r="GT40" s="280"/>
      <c r="GU40" s="280"/>
      <c r="GV40" s="280"/>
      <c r="GW40" s="280"/>
      <c r="GX40" s="280"/>
      <c r="GY40" s="280"/>
      <c r="GZ40" s="280"/>
      <c r="HA40" s="280"/>
      <c r="HB40" s="280"/>
      <c r="HC40" s="280"/>
      <c r="HD40" s="280"/>
      <c r="HE40" s="280"/>
      <c r="HF40" s="280"/>
      <c r="HG40" s="280"/>
      <c r="HH40" s="280"/>
      <c r="HI40" s="280"/>
      <c r="HJ40" s="280"/>
      <c r="HK40" s="280"/>
      <c r="HL40" s="280"/>
      <c r="HM40" s="280"/>
      <c r="HN40" s="280"/>
      <c r="HO40" s="280"/>
      <c r="HP40" s="280"/>
      <c r="HQ40" s="280"/>
      <c r="HR40" s="280"/>
      <c r="HS40" s="280"/>
      <c r="HT40" s="280"/>
      <c r="HU40" s="280"/>
      <c r="HV40" s="280"/>
      <c r="HW40" s="280"/>
      <c r="HX40" s="280"/>
      <c r="HY40" s="280"/>
      <c r="HZ40" s="280"/>
      <c r="IA40" s="280"/>
      <c r="IB40" s="280"/>
      <c r="IC40" s="280"/>
      <c r="ID40" s="280"/>
      <c r="IE40" s="280"/>
      <c r="IF40" s="280"/>
      <c r="IG40" s="280"/>
      <c r="IH40" s="280"/>
      <c r="II40" s="280"/>
      <c r="IJ40" s="280"/>
      <c r="IK40" s="280"/>
      <c r="IL40" s="280"/>
      <c r="IM40" s="280"/>
      <c r="IN40" s="280"/>
      <c r="IO40" s="280"/>
      <c r="IP40" s="280"/>
      <c r="IQ40" s="280"/>
      <c r="IR40" s="280"/>
      <c r="IS40" s="280"/>
      <c r="IT40" s="280"/>
      <c r="IU40" s="280"/>
      <c r="IV40" s="280"/>
      <c r="IW40" s="280"/>
      <c r="IX40" s="280"/>
      <c r="IY40" s="280"/>
      <c r="IZ40" s="280"/>
      <c r="JA40" s="280"/>
      <c r="JB40" s="280"/>
      <c r="JC40" s="280"/>
      <c r="JD40" s="280"/>
      <c r="JE40" s="280"/>
      <c r="JF40" s="280"/>
      <c r="JG40" s="280"/>
      <c r="JH40" s="280"/>
      <c r="JI40" s="280"/>
      <c r="JJ40" s="280"/>
      <c r="JK40" s="280"/>
      <c r="JL40" s="280"/>
    </row>
    <row r="41" spans="1:272" s="281" customFormat="1">
      <c r="A41" s="357" t="s">
        <v>148</v>
      </c>
      <c r="B41" s="287"/>
      <c r="C41" s="287">
        <f>O41/12</f>
        <v>1333.3333333333333</v>
      </c>
      <c r="D41" s="287">
        <f t="shared" ref="D41:N41" si="68">C41</f>
        <v>1333.3333333333333</v>
      </c>
      <c r="E41" s="287">
        <f t="shared" si="68"/>
        <v>1333.3333333333333</v>
      </c>
      <c r="F41" s="287">
        <f t="shared" si="68"/>
        <v>1333.3333333333333</v>
      </c>
      <c r="G41" s="287">
        <f t="shared" si="68"/>
        <v>1333.3333333333333</v>
      </c>
      <c r="H41" s="287">
        <f t="shared" si="68"/>
        <v>1333.3333333333333</v>
      </c>
      <c r="I41" s="287">
        <f t="shared" si="68"/>
        <v>1333.3333333333333</v>
      </c>
      <c r="J41" s="287">
        <f t="shared" si="68"/>
        <v>1333.3333333333333</v>
      </c>
      <c r="K41" s="287">
        <f t="shared" si="68"/>
        <v>1333.3333333333333</v>
      </c>
      <c r="L41" s="287">
        <f t="shared" si="68"/>
        <v>1333.3333333333333</v>
      </c>
      <c r="M41" s="287">
        <f t="shared" si="68"/>
        <v>1333.3333333333333</v>
      </c>
      <c r="N41" s="287">
        <f t="shared" si="68"/>
        <v>1333.3333333333333</v>
      </c>
      <c r="O41" s="287">
        <v>16000</v>
      </c>
      <c r="P41" s="329"/>
      <c r="Q41" s="287">
        <f>AC41/12</f>
        <v>3456.6666666666665</v>
      </c>
      <c r="R41" s="287">
        <f t="shared" ref="R41:AB41" si="69">Q41</f>
        <v>3456.6666666666665</v>
      </c>
      <c r="S41" s="287">
        <f t="shared" si="69"/>
        <v>3456.6666666666665</v>
      </c>
      <c r="T41" s="287">
        <f t="shared" si="69"/>
        <v>3456.6666666666665</v>
      </c>
      <c r="U41" s="287">
        <f t="shared" si="69"/>
        <v>3456.6666666666665</v>
      </c>
      <c r="V41" s="287">
        <f t="shared" si="69"/>
        <v>3456.6666666666665</v>
      </c>
      <c r="W41" s="287">
        <f>V41</f>
        <v>3456.6666666666665</v>
      </c>
      <c r="X41" s="287">
        <f t="shared" si="69"/>
        <v>3456.6666666666665</v>
      </c>
      <c r="Y41" s="287">
        <f t="shared" si="69"/>
        <v>3456.6666666666665</v>
      </c>
      <c r="Z41" s="287">
        <f t="shared" si="69"/>
        <v>3456.6666666666665</v>
      </c>
      <c r="AA41" s="287">
        <f t="shared" si="69"/>
        <v>3456.6666666666665</v>
      </c>
      <c r="AB41" s="287">
        <f t="shared" si="69"/>
        <v>3456.6666666666665</v>
      </c>
      <c r="AC41" s="287">
        <f>(O41*1.03)+25000</f>
        <v>41480</v>
      </c>
      <c r="AD41" s="329"/>
      <c r="AE41" s="287">
        <f>Q41*1.03</f>
        <v>3560.3666666666668</v>
      </c>
      <c r="AF41" s="287">
        <f t="shared" si="61"/>
        <v>3560.3666666666668</v>
      </c>
      <c r="AG41" s="287">
        <f t="shared" si="61"/>
        <v>3560.3666666666668</v>
      </c>
      <c r="AH41" s="287">
        <f t="shared" si="61"/>
        <v>3560.3666666666668</v>
      </c>
      <c r="AI41" s="287">
        <f t="shared" si="61"/>
        <v>3560.3666666666668</v>
      </c>
      <c r="AJ41" s="287">
        <f t="shared" si="61"/>
        <v>3560.3666666666668</v>
      </c>
      <c r="AK41" s="287">
        <f t="shared" si="61"/>
        <v>3560.3666666666668</v>
      </c>
      <c r="AL41" s="287">
        <f t="shared" si="61"/>
        <v>3560.3666666666668</v>
      </c>
      <c r="AM41" s="287">
        <f t="shared" si="61"/>
        <v>3560.3666666666668</v>
      </c>
      <c r="AN41" s="287">
        <f t="shared" si="67"/>
        <v>3560.3666666666668</v>
      </c>
      <c r="AO41" s="287">
        <f t="shared" si="62"/>
        <v>3560.3666666666668</v>
      </c>
      <c r="AP41" s="287">
        <f t="shared" si="63"/>
        <v>3560.3666666666668</v>
      </c>
      <c r="AQ41" s="287">
        <f t="shared" si="64"/>
        <v>42724.400000000016</v>
      </c>
      <c r="AR41" s="331"/>
      <c r="AS41" s="331"/>
      <c r="AT41" s="332"/>
      <c r="AU41" s="332"/>
      <c r="AV41" s="332"/>
      <c r="AW41" s="332"/>
      <c r="AX41" s="332"/>
      <c r="AY41" s="332"/>
      <c r="AZ41" s="332"/>
      <c r="BA41" s="332"/>
      <c r="BB41" s="332"/>
      <c r="BC41" s="332"/>
      <c r="BD41" s="332"/>
      <c r="BE41" s="332"/>
      <c r="BF41" s="332"/>
      <c r="BG41" s="332"/>
      <c r="BH41" s="332"/>
      <c r="BI41" s="332"/>
      <c r="BJ41" s="332"/>
      <c r="BK41" s="332"/>
      <c r="BL41" s="332"/>
      <c r="BM41" s="332"/>
      <c r="BN41" s="332"/>
      <c r="BO41" s="332"/>
      <c r="BP41" s="332"/>
      <c r="BQ41" s="332"/>
      <c r="BR41" s="332"/>
      <c r="BS41" s="332"/>
      <c r="BT41" s="332"/>
      <c r="BU41" s="332"/>
      <c r="BV41" s="332"/>
      <c r="BW41" s="332"/>
      <c r="BX41" s="332"/>
      <c r="BY41" s="332"/>
      <c r="BZ41" s="332"/>
      <c r="CA41" s="332"/>
      <c r="CB41" s="332"/>
      <c r="CC41" s="332"/>
      <c r="CD41" s="332"/>
      <c r="CE41" s="332"/>
      <c r="CF41" s="332"/>
      <c r="CG41" s="332"/>
      <c r="CH41" s="280"/>
      <c r="CI41" s="280"/>
      <c r="CJ41" s="280"/>
      <c r="CK41" s="280"/>
      <c r="CL41" s="280"/>
      <c r="CM41" s="280"/>
      <c r="CN41" s="280"/>
      <c r="CO41" s="280"/>
      <c r="CP41" s="280"/>
      <c r="CQ41" s="280"/>
      <c r="CR41" s="280"/>
      <c r="CS41" s="280"/>
      <c r="CT41" s="280"/>
      <c r="CU41" s="280"/>
      <c r="CV41" s="280"/>
      <c r="CW41" s="280"/>
      <c r="CX41" s="280"/>
      <c r="CY41" s="280"/>
      <c r="CZ41" s="280"/>
      <c r="DA41" s="280"/>
      <c r="DB41" s="280"/>
      <c r="DC41" s="280"/>
      <c r="DD41" s="280"/>
      <c r="DE41" s="280"/>
      <c r="DF41" s="280"/>
      <c r="DG41" s="280"/>
      <c r="DH41" s="280"/>
      <c r="DI41" s="280"/>
      <c r="DJ41" s="280"/>
      <c r="DK41" s="280"/>
      <c r="DL41" s="280"/>
      <c r="DM41" s="280"/>
      <c r="DN41" s="280"/>
      <c r="DO41" s="280"/>
      <c r="DP41" s="280"/>
      <c r="DQ41" s="280"/>
      <c r="DR41" s="280"/>
      <c r="DS41" s="280"/>
      <c r="DT41" s="280"/>
      <c r="DU41" s="280"/>
      <c r="DV41" s="280"/>
      <c r="DW41" s="280"/>
      <c r="DX41" s="280"/>
      <c r="DY41" s="280"/>
      <c r="DZ41" s="280"/>
      <c r="EA41" s="280"/>
      <c r="EB41" s="280"/>
      <c r="EC41" s="280"/>
      <c r="ED41" s="280"/>
      <c r="EE41" s="280"/>
      <c r="EF41" s="280"/>
      <c r="EG41" s="280"/>
      <c r="EH41" s="280"/>
      <c r="EI41" s="280"/>
      <c r="EJ41" s="280"/>
      <c r="EK41" s="280"/>
      <c r="EL41" s="280"/>
      <c r="EM41" s="280"/>
      <c r="EN41" s="280"/>
      <c r="EO41" s="280"/>
      <c r="EP41" s="280"/>
      <c r="EQ41" s="280"/>
      <c r="ER41" s="280"/>
      <c r="ES41" s="280"/>
      <c r="ET41" s="280"/>
      <c r="EU41" s="280"/>
      <c r="EV41" s="280"/>
      <c r="EW41" s="280"/>
      <c r="EX41" s="280"/>
      <c r="EY41" s="280"/>
      <c r="EZ41" s="280"/>
      <c r="FA41" s="280"/>
      <c r="FB41" s="280"/>
      <c r="FC41" s="280"/>
      <c r="FD41" s="280"/>
      <c r="FE41" s="280"/>
      <c r="FF41" s="280"/>
      <c r="FG41" s="280"/>
      <c r="FH41" s="280"/>
      <c r="FI41" s="280"/>
      <c r="FJ41" s="280"/>
      <c r="FK41" s="280"/>
      <c r="FL41" s="280"/>
      <c r="FM41" s="280"/>
      <c r="FN41" s="280"/>
      <c r="FO41" s="280"/>
      <c r="FP41" s="280"/>
      <c r="FQ41" s="280"/>
      <c r="FR41" s="280"/>
      <c r="FS41" s="280"/>
      <c r="FT41" s="280"/>
      <c r="FU41" s="280"/>
      <c r="FV41" s="280"/>
      <c r="FW41" s="280"/>
      <c r="FX41" s="280"/>
      <c r="FY41" s="280"/>
      <c r="FZ41" s="280"/>
      <c r="GA41" s="280"/>
      <c r="GB41" s="280"/>
      <c r="GC41" s="280"/>
      <c r="GD41" s="280"/>
      <c r="GE41" s="280"/>
      <c r="GF41" s="280"/>
      <c r="GG41" s="280"/>
      <c r="GH41" s="280"/>
      <c r="GI41" s="280"/>
      <c r="GJ41" s="280"/>
      <c r="GK41" s="280"/>
      <c r="GL41" s="280"/>
      <c r="GM41" s="280"/>
      <c r="GN41" s="280"/>
      <c r="GO41" s="280"/>
      <c r="GP41" s="280"/>
      <c r="GQ41" s="280"/>
      <c r="GR41" s="280"/>
      <c r="GS41" s="280"/>
      <c r="GT41" s="280"/>
      <c r="GU41" s="280"/>
      <c r="GV41" s="280"/>
      <c r="GW41" s="280"/>
      <c r="GX41" s="280"/>
      <c r="GY41" s="280"/>
      <c r="GZ41" s="280"/>
      <c r="HA41" s="280"/>
      <c r="HB41" s="280"/>
      <c r="HC41" s="280"/>
      <c r="HD41" s="280"/>
      <c r="HE41" s="280"/>
      <c r="HF41" s="280"/>
      <c r="HG41" s="280"/>
      <c r="HH41" s="280"/>
      <c r="HI41" s="280"/>
      <c r="HJ41" s="280"/>
      <c r="HK41" s="280"/>
      <c r="HL41" s="280"/>
      <c r="HM41" s="280"/>
      <c r="HN41" s="280"/>
      <c r="HO41" s="280"/>
      <c r="HP41" s="280"/>
      <c r="HQ41" s="280"/>
      <c r="HR41" s="280"/>
      <c r="HS41" s="280"/>
      <c r="HT41" s="280"/>
      <c r="HU41" s="280"/>
      <c r="HV41" s="280"/>
      <c r="HW41" s="280"/>
      <c r="HX41" s="280"/>
      <c r="HY41" s="280"/>
      <c r="HZ41" s="280"/>
      <c r="IA41" s="280"/>
      <c r="IB41" s="280"/>
      <c r="IC41" s="280"/>
      <c r="ID41" s="280"/>
      <c r="IE41" s="280"/>
      <c r="IF41" s="280"/>
      <c r="IG41" s="280"/>
      <c r="IH41" s="280"/>
      <c r="II41" s="280"/>
      <c r="IJ41" s="280"/>
      <c r="IK41" s="280"/>
      <c r="IL41" s="280"/>
      <c r="IM41" s="280"/>
      <c r="IN41" s="280"/>
      <c r="IO41" s="280"/>
      <c r="IP41" s="280"/>
      <c r="IQ41" s="280"/>
      <c r="IR41" s="280"/>
      <c r="IS41" s="280"/>
      <c r="IT41" s="280"/>
      <c r="IU41" s="280"/>
      <c r="IV41" s="280"/>
      <c r="IW41" s="280"/>
      <c r="IX41" s="280"/>
      <c r="IY41" s="280"/>
      <c r="IZ41" s="280"/>
      <c r="JA41" s="280"/>
      <c r="JB41" s="280"/>
      <c r="JC41" s="280"/>
      <c r="JD41" s="280"/>
      <c r="JE41" s="280"/>
      <c r="JF41" s="280"/>
      <c r="JG41" s="280"/>
      <c r="JH41" s="280"/>
      <c r="JI41" s="280"/>
      <c r="JJ41" s="280"/>
      <c r="JK41" s="280"/>
      <c r="JL41" s="280"/>
    </row>
    <row r="42" spans="1:272" s="281" customFormat="1">
      <c r="A42" s="357" t="s">
        <v>163</v>
      </c>
      <c r="B42" s="287"/>
      <c r="C42" s="287">
        <f>C41*0.1</f>
        <v>133.33333333333334</v>
      </c>
      <c r="D42" s="287">
        <f t="shared" ref="D42:N42" si="70">C42</f>
        <v>133.33333333333334</v>
      </c>
      <c r="E42" s="287">
        <f t="shared" si="70"/>
        <v>133.33333333333334</v>
      </c>
      <c r="F42" s="287">
        <f t="shared" si="70"/>
        <v>133.33333333333334</v>
      </c>
      <c r="G42" s="287">
        <f t="shared" si="70"/>
        <v>133.33333333333334</v>
      </c>
      <c r="H42" s="287">
        <f t="shared" si="70"/>
        <v>133.33333333333334</v>
      </c>
      <c r="I42" s="287">
        <f t="shared" si="70"/>
        <v>133.33333333333334</v>
      </c>
      <c r="J42" s="287">
        <f t="shared" si="70"/>
        <v>133.33333333333334</v>
      </c>
      <c r="K42" s="287">
        <f t="shared" si="70"/>
        <v>133.33333333333334</v>
      </c>
      <c r="L42" s="287">
        <f t="shared" si="70"/>
        <v>133.33333333333334</v>
      </c>
      <c r="M42" s="287">
        <f t="shared" si="70"/>
        <v>133.33333333333334</v>
      </c>
      <c r="N42" s="287">
        <f t="shared" si="70"/>
        <v>133.33333333333334</v>
      </c>
      <c r="O42" s="287">
        <f t="shared" si="49"/>
        <v>1599.9999999999998</v>
      </c>
      <c r="P42" s="329"/>
      <c r="Q42" s="287">
        <f t="shared" ref="Q42:Q48" si="71">C42*1.03</f>
        <v>137.33333333333334</v>
      </c>
      <c r="R42" s="287">
        <f t="shared" si="50"/>
        <v>137.33333333333334</v>
      </c>
      <c r="S42" s="287">
        <f t="shared" si="51"/>
        <v>137.33333333333334</v>
      </c>
      <c r="T42" s="287">
        <f t="shared" si="52"/>
        <v>137.33333333333334</v>
      </c>
      <c r="U42" s="287">
        <f t="shared" si="53"/>
        <v>137.33333333333334</v>
      </c>
      <c r="V42" s="287">
        <f t="shared" si="54"/>
        <v>137.33333333333334</v>
      </c>
      <c r="W42" s="287">
        <f t="shared" si="55"/>
        <v>137.33333333333334</v>
      </c>
      <c r="X42" s="287">
        <f t="shared" si="56"/>
        <v>137.33333333333334</v>
      </c>
      <c r="Y42" s="287">
        <f t="shared" si="57"/>
        <v>137.33333333333334</v>
      </c>
      <c r="Z42" s="287">
        <f t="shared" si="58"/>
        <v>137.33333333333334</v>
      </c>
      <c r="AA42" s="287">
        <f t="shared" si="59"/>
        <v>137.33333333333334</v>
      </c>
      <c r="AB42" s="287">
        <f t="shared" si="60"/>
        <v>137.33333333333334</v>
      </c>
      <c r="AC42" s="287">
        <f t="shared" si="65"/>
        <v>1647.9999999999998</v>
      </c>
      <c r="AD42" s="329"/>
      <c r="AE42" s="287">
        <f t="shared" si="66"/>
        <v>141.45333333333335</v>
      </c>
      <c r="AF42" s="287">
        <f t="shared" si="61"/>
        <v>141.45333333333335</v>
      </c>
      <c r="AG42" s="287">
        <f t="shared" si="61"/>
        <v>141.45333333333335</v>
      </c>
      <c r="AH42" s="287">
        <f t="shared" si="61"/>
        <v>141.45333333333335</v>
      </c>
      <c r="AI42" s="287">
        <f t="shared" si="61"/>
        <v>141.45333333333335</v>
      </c>
      <c r="AJ42" s="287">
        <f t="shared" si="61"/>
        <v>141.45333333333335</v>
      </c>
      <c r="AK42" s="287">
        <f t="shared" si="61"/>
        <v>141.45333333333335</v>
      </c>
      <c r="AL42" s="287">
        <f t="shared" si="61"/>
        <v>141.45333333333335</v>
      </c>
      <c r="AM42" s="287">
        <f t="shared" si="61"/>
        <v>141.45333333333335</v>
      </c>
      <c r="AN42" s="287">
        <f t="shared" si="67"/>
        <v>141.45333333333335</v>
      </c>
      <c r="AO42" s="287">
        <f t="shared" si="62"/>
        <v>141.45333333333335</v>
      </c>
      <c r="AP42" s="287">
        <f t="shared" si="63"/>
        <v>141.45333333333335</v>
      </c>
      <c r="AQ42" s="287">
        <f t="shared" si="64"/>
        <v>1697.4400000000003</v>
      </c>
      <c r="AR42" s="331"/>
      <c r="AS42" s="331"/>
      <c r="AT42" s="332"/>
      <c r="AU42" s="332"/>
      <c r="AV42" s="332"/>
      <c r="AW42" s="332"/>
      <c r="AX42" s="332"/>
      <c r="AY42" s="332"/>
      <c r="AZ42" s="332"/>
      <c r="BA42" s="332"/>
      <c r="BB42" s="332"/>
      <c r="BC42" s="332"/>
      <c r="BD42" s="332"/>
      <c r="BE42" s="332"/>
      <c r="BF42" s="332"/>
      <c r="BG42" s="332"/>
      <c r="BH42" s="332"/>
      <c r="BI42" s="332"/>
      <c r="BJ42" s="332"/>
      <c r="BK42" s="332"/>
      <c r="BL42" s="332"/>
      <c r="BM42" s="332"/>
      <c r="BN42" s="332"/>
      <c r="BO42" s="332"/>
      <c r="BP42" s="332"/>
      <c r="BQ42" s="332"/>
      <c r="BR42" s="332"/>
      <c r="BS42" s="332"/>
      <c r="BT42" s="332"/>
      <c r="BU42" s="332"/>
      <c r="BV42" s="332"/>
      <c r="BW42" s="332"/>
      <c r="BX42" s="332"/>
      <c r="BY42" s="332"/>
      <c r="BZ42" s="332"/>
      <c r="CA42" s="332"/>
      <c r="CB42" s="332"/>
      <c r="CC42" s="332"/>
      <c r="CD42" s="332"/>
      <c r="CE42" s="332"/>
      <c r="CF42" s="332"/>
      <c r="CG42" s="332"/>
      <c r="CH42" s="280"/>
      <c r="CI42" s="280"/>
      <c r="CJ42" s="280"/>
      <c r="CK42" s="280"/>
      <c r="CL42" s="280"/>
      <c r="CM42" s="280"/>
      <c r="CN42" s="280"/>
      <c r="CO42" s="280"/>
      <c r="CP42" s="280"/>
      <c r="CQ42" s="280"/>
      <c r="CR42" s="280"/>
      <c r="CS42" s="280"/>
      <c r="CT42" s="280"/>
      <c r="CU42" s="280"/>
      <c r="CV42" s="280"/>
      <c r="CW42" s="280"/>
      <c r="CX42" s="280"/>
      <c r="CY42" s="280"/>
      <c r="CZ42" s="280"/>
      <c r="DA42" s="280"/>
      <c r="DB42" s="280"/>
      <c r="DC42" s="280"/>
      <c r="DD42" s="280"/>
      <c r="DE42" s="280"/>
      <c r="DF42" s="280"/>
      <c r="DG42" s="280"/>
      <c r="DH42" s="280"/>
      <c r="DI42" s="280"/>
      <c r="DJ42" s="280"/>
      <c r="DK42" s="280"/>
      <c r="DL42" s="280"/>
      <c r="DM42" s="280"/>
      <c r="DN42" s="280"/>
      <c r="DO42" s="280"/>
      <c r="DP42" s="280"/>
      <c r="DQ42" s="280"/>
      <c r="DR42" s="280"/>
      <c r="DS42" s="280"/>
      <c r="DT42" s="280"/>
      <c r="DU42" s="280"/>
      <c r="DV42" s="280"/>
      <c r="DW42" s="280"/>
      <c r="DX42" s="280"/>
      <c r="DY42" s="280"/>
      <c r="DZ42" s="280"/>
      <c r="EA42" s="280"/>
      <c r="EB42" s="280"/>
      <c r="EC42" s="280"/>
      <c r="ED42" s="280"/>
      <c r="EE42" s="280"/>
      <c r="EF42" s="280"/>
      <c r="EG42" s="280"/>
      <c r="EH42" s="280"/>
      <c r="EI42" s="280"/>
      <c r="EJ42" s="280"/>
      <c r="EK42" s="280"/>
      <c r="EL42" s="280"/>
      <c r="EM42" s="280"/>
      <c r="EN42" s="280"/>
      <c r="EO42" s="280"/>
      <c r="EP42" s="280"/>
      <c r="EQ42" s="280"/>
      <c r="ER42" s="280"/>
      <c r="ES42" s="280"/>
      <c r="ET42" s="280"/>
      <c r="EU42" s="280"/>
      <c r="EV42" s="280"/>
      <c r="EW42" s="280"/>
      <c r="EX42" s="280"/>
      <c r="EY42" s="280"/>
      <c r="EZ42" s="280"/>
      <c r="FA42" s="280"/>
      <c r="FB42" s="280"/>
      <c r="FC42" s="280"/>
      <c r="FD42" s="280"/>
      <c r="FE42" s="280"/>
      <c r="FF42" s="280"/>
      <c r="FG42" s="280"/>
      <c r="FH42" s="280"/>
      <c r="FI42" s="280"/>
      <c r="FJ42" s="280"/>
      <c r="FK42" s="280"/>
      <c r="FL42" s="280"/>
      <c r="FM42" s="280"/>
      <c r="FN42" s="280"/>
      <c r="FO42" s="280"/>
      <c r="FP42" s="280"/>
      <c r="FQ42" s="280"/>
      <c r="FR42" s="280"/>
      <c r="FS42" s="280"/>
      <c r="FT42" s="280"/>
      <c r="FU42" s="280"/>
      <c r="FV42" s="280"/>
      <c r="FW42" s="280"/>
      <c r="FX42" s="280"/>
      <c r="FY42" s="280"/>
      <c r="FZ42" s="280"/>
      <c r="GA42" s="280"/>
      <c r="GB42" s="280"/>
      <c r="GC42" s="280"/>
      <c r="GD42" s="280"/>
      <c r="GE42" s="280"/>
      <c r="GF42" s="280"/>
      <c r="GG42" s="280"/>
      <c r="GH42" s="280"/>
      <c r="GI42" s="280"/>
      <c r="GJ42" s="280"/>
      <c r="GK42" s="280"/>
      <c r="GL42" s="280"/>
      <c r="GM42" s="280"/>
      <c r="GN42" s="280"/>
      <c r="GO42" s="280"/>
      <c r="GP42" s="280"/>
      <c r="GQ42" s="280"/>
      <c r="GR42" s="280"/>
      <c r="GS42" s="280"/>
      <c r="GT42" s="280"/>
      <c r="GU42" s="280"/>
      <c r="GV42" s="280"/>
      <c r="GW42" s="280"/>
      <c r="GX42" s="280"/>
      <c r="GY42" s="280"/>
      <c r="GZ42" s="280"/>
      <c r="HA42" s="280"/>
      <c r="HB42" s="280"/>
      <c r="HC42" s="280"/>
      <c r="HD42" s="280"/>
      <c r="HE42" s="280"/>
      <c r="HF42" s="280"/>
      <c r="HG42" s="280"/>
      <c r="HH42" s="280"/>
      <c r="HI42" s="280"/>
      <c r="HJ42" s="280"/>
      <c r="HK42" s="280"/>
      <c r="HL42" s="280"/>
      <c r="HM42" s="280"/>
      <c r="HN42" s="280"/>
      <c r="HO42" s="280"/>
      <c r="HP42" s="280"/>
      <c r="HQ42" s="280"/>
      <c r="HR42" s="280"/>
      <c r="HS42" s="280"/>
      <c r="HT42" s="280"/>
      <c r="HU42" s="280"/>
      <c r="HV42" s="280"/>
      <c r="HW42" s="280"/>
      <c r="HX42" s="280"/>
      <c r="HY42" s="280"/>
      <c r="HZ42" s="280"/>
      <c r="IA42" s="280"/>
      <c r="IB42" s="280"/>
      <c r="IC42" s="280"/>
      <c r="ID42" s="280"/>
      <c r="IE42" s="280"/>
      <c r="IF42" s="280"/>
      <c r="IG42" s="280"/>
      <c r="IH42" s="280"/>
      <c r="II42" s="280"/>
      <c r="IJ42" s="280"/>
      <c r="IK42" s="280"/>
      <c r="IL42" s="280"/>
      <c r="IM42" s="280"/>
      <c r="IN42" s="280"/>
      <c r="IO42" s="280"/>
      <c r="IP42" s="280"/>
      <c r="IQ42" s="280"/>
      <c r="IR42" s="280"/>
      <c r="IS42" s="280"/>
      <c r="IT42" s="280"/>
      <c r="IU42" s="280"/>
      <c r="IV42" s="280"/>
      <c r="IW42" s="280"/>
      <c r="IX42" s="280"/>
      <c r="IY42" s="280"/>
      <c r="IZ42" s="280"/>
      <c r="JA42" s="280"/>
      <c r="JB42" s="280"/>
      <c r="JC42" s="280"/>
      <c r="JD42" s="280"/>
      <c r="JE42" s="280"/>
      <c r="JF42" s="280"/>
      <c r="JG42" s="280"/>
      <c r="JH42" s="280"/>
      <c r="JI42" s="280"/>
      <c r="JJ42" s="280"/>
      <c r="JK42" s="280"/>
      <c r="JL42" s="280"/>
    </row>
    <row r="43" spans="1:272" s="281" customFormat="1">
      <c r="A43" s="357" t="s">
        <v>180</v>
      </c>
      <c r="B43" s="287"/>
      <c r="C43" s="287">
        <v>100</v>
      </c>
      <c r="D43" s="287">
        <v>100</v>
      </c>
      <c r="E43" s="287">
        <v>100</v>
      </c>
      <c r="F43" s="287">
        <v>100</v>
      </c>
      <c r="G43" s="287">
        <v>100</v>
      </c>
      <c r="H43" s="287">
        <v>100</v>
      </c>
      <c r="I43" s="287">
        <v>100</v>
      </c>
      <c r="J43" s="287">
        <v>100</v>
      </c>
      <c r="K43" s="287">
        <v>100</v>
      </c>
      <c r="L43" s="287">
        <v>100</v>
      </c>
      <c r="M43" s="287">
        <v>100</v>
      </c>
      <c r="N43" s="287">
        <v>100</v>
      </c>
      <c r="O43" s="287">
        <f t="shared" ref="O43:O48" si="72">SUM(B43:N43)</f>
        <v>1200</v>
      </c>
      <c r="P43" s="329"/>
      <c r="Q43" s="287">
        <f t="shared" si="71"/>
        <v>103</v>
      </c>
      <c r="R43" s="287">
        <f t="shared" si="50"/>
        <v>103</v>
      </c>
      <c r="S43" s="287">
        <f t="shared" si="51"/>
        <v>103</v>
      </c>
      <c r="T43" s="287">
        <f t="shared" si="52"/>
        <v>103</v>
      </c>
      <c r="U43" s="287">
        <f t="shared" si="53"/>
        <v>103</v>
      </c>
      <c r="V43" s="287">
        <f t="shared" si="54"/>
        <v>103</v>
      </c>
      <c r="W43" s="287">
        <f t="shared" si="55"/>
        <v>103</v>
      </c>
      <c r="X43" s="287">
        <f t="shared" si="56"/>
        <v>103</v>
      </c>
      <c r="Y43" s="287">
        <f t="shared" si="57"/>
        <v>103</v>
      </c>
      <c r="Z43" s="287">
        <f t="shared" si="58"/>
        <v>103</v>
      </c>
      <c r="AA43" s="287">
        <f t="shared" si="59"/>
        <v>103</v>
      </c>
      <c r="AB43" s="287">
        <f t="shared" si="60"/>
        <v>103</v>
      </c>
      <c r="AC43" s="287">
        <f t="shared" si="65"/>
        <v>1236</v>
      </c>
      <c r="AD43" s="329"/>
      <c r="AE43" s="287">
        <f t="shared" si="66"/>
        <v>106.09</v>
      </c>
      <c r="AF43" s="287">
        <f t="shared" si="61"/>
        <v>106.09</v>
      </c>
      <c r="AG43" s="287">
        <f t="shared" si="61"/>
        <v>106.09</v>
      </c>
      <c r="AH43" s="287">
        <f t="shared" si="61"/>
        <v>106.09</v>
      </c>
      <c r="AI43" s="287">
        <f t="shared" si="61"/>
        <v>106.09</v>
      </c>
      <c r="AJ43" s="287">
        <f t="shared" si="61"/>
        <v>106.09</v>
      </c>
      <c r="AK43" s="287">
        <f t="shared" si="61"/>
        <v>106.09</v>
      </c>
      <c r="AL43" s="287">
        <f t="shared" si="61"/>
        <v>106.09</v>
      </c>
      <c r="AM43" s="287">
        <f t="shared" si="61"/>
        <v>106.09</v>
      </c>
      <c r="AN43" s="287">
        <f t="shared" si="67"/>
        <v>106.09</v>
      </c>
      <c r="AO43" s="287">
        <f t="shared" si="62"/>
        <v>106.09</v>
      </c>
      <c r="AP43" s="287">
        <f t="shared" si="63"/>
        <v>106.09</v>
      </c>
      <c r="AQ43" s="287">
        <f t="shared" si="64"/>
        <v>1273.08</v>
      </c>
      <c r="AR43" s="331"/>
      <c r="AS43" s="331"/>
      <c r="AT43" s="332"/>
      <c r="AU43" s="332"/>
      <c r="AV43" s="332"/>
      <c r="AW43" s="332"/>
      <c r="AX43" s="332"/>
      <c r="AY43" s="332"/>
      <c r="AZ43" s="332"/>
      <c r="BA43" s="332"/>
      <c r="BB43" s="332"/>
      <c r="BC43" s="332"/>
      <c r="BD43" s="332"/>
      <c r="BE43" s="332"/>
      <c r="BF43" s="332"/>
      <c r="BG43" s="332"/>
      <c r="BH43" s="332"/>
      <c r="BI43" s="332"/>
      <c r="BJ43" s="332"/>
      <c r="BK43" s="332"/>
      <c r="BL43" s="332"/>
      <c r="BM43" s="332"/>
      <c r="BN43" s="332"/>
      <c r="BO43" s="332"/>
      <c r="BP43" s="332"/>
      <c r="BQ43" s="332"/>
      <c r="BR43" s="332"/>
      <c r="BS43" s="332"/>
      <c r="BT43" s="332"/>
      <c r="BU43" s="332"/>
      <c r="BV43" s="332"/>
      <c r="BW43" s="332"/>
      <c r="BX43" s="332"/>
      <c r="BY43" s="332"/>
      <c r="BZ43" s="332"/>
      <c r="CA43" s="332"/>
      <c r="CB43" s="332"/>
      <c r="CC43" s="332"/>
      <c r="CD43" s="332"/>
      <c r="CE43" s="332"/>
      <c r="CF43" s="332"/>
      <c r="CG43" s="332"/>
      <c r="CH43" s="280"/>
      <c r="CI43" s="280"/>
      <c r="CJ43" s="280"/>
      <c r="CK43" s="280"/>
      <c r="CL43" s="280"/>
      <c r="CM43" s="280"/>
      <c r="CN43" s="280"/>
      <c r="CO43" s="280"/>
      <c r="CP43" s="280"/>
      <c r="CQ43" s="280"/>
      <c r="CR43" s="280"/>
      <c r="CS43" s="280"/>
      <c r="CT43" s="280"/>
      <c r="CU43" s="280"/>
      <c r="CV43" s="280"/>
      <c r="CW43" s="280"/>
      <c r="CX43" s="280"/>
      <c r="CY43" s="280"/>
      <c r="CZ43" s="280"/>
      <c r="DA43" s="280"/>
      <c r="DB43" s="280"/>
      <c r="DC43" s="280"/>
      <c r="DD43" s="280"/>
      <c r="DE43" s="280"/>
      <c r="DF43" s="280"/>
      <c r="DG43" s="280"/>
      <c r="DH43" s="280"/>
      <c r="DI43" s="280"/>
      <c r="DJ43" s="280"/>
      <c r="DK43" s="280"/>
      <c r="DL43" s="280"/>
      <c r="DM43" s="280"/>
      <c r="DN43" s="280"/>
      <c r="DO43" s="280"/>
      <c r="DP43" s="280"/>
      <c r="DQ43" s="280"/>
      <c r="DR43" s="280"/>
      <c r="DS43" s="280"/>
      <c r="DT43" s="280"/>
      <c r="DU43" s="280"/>
      <c r="DV43" s="280"/>
      <c r="DW43" s="280"/>
      <c r="DX43" s="280"/>
      <c r="DY43" s="280"/>
      <c r="DZ43" s="280"/>
      <c r="EA43" s="280"/>
      <c r="EB43" s="280"/>
      <c r="EC43" s="280"/>
      <c r="ED43" s="280"/>
      <c r="EE43" s="280"/>
      <c r="EF43" s="280"/>
      <c r="EG43" s="280"/>
      <c r="EH43" s="280"/>
      <c r="EI43" s="280"/>
      <c r="EJ43" s="280"/>
      <c r="EK43" s="280"/>
      <c r="EL43" s="280"/>
      <c r="EM43" s="280"/>
      <c r="EN43" s="280"/>
      <c r="EO43" s="280"/>
      <c r="EP43" s="280"/>
      <c r="EQ43" s="280"/>
      <c r="ER43" s="280"/>
      <c r="ES43" s="280"/>
      <c r="ET43" s="280"/>
      <c r="EU43" s="280"/>
      <c r="EV43" s="280"/>
      <c r="EW43" s="280"/>
      <c r="EX43" s="280"/>
      <c r="EY43" s="280"/>
      <c r="EZ43" s="280"/>
      <c r="FA43" s="280"/>
      <c r="FB43" s="280"/>
      <c r="FC43" s="280"/>
      <c r="FD43" s="280"/>
      <c r="FE43" s="280"/>
      <c r="FF43" s="280"/>
      <c r="FG43" s="280"/>
      <c r="FH43" s="280"/>
      <c r="FI43" s="280"/>
      <c r="FJ43" s="280"/>
      <c r="FK43" s="280"/>
      <c r="FL43" s="280"/>
      <c r="FM43" s="280"/>
      <c r="FN43" s="280"/>
      <c r="FO43" s="280"/>
      <c r="FP43" s="280"/>
      <c r="FQ43" s="280"/>
      <c r="FR43" s="280"/>
      <c r="FS43" s="280"/>
      <c r="FT43" s="280"/>
      <c r="FU43" s="280"/>
      <c r="FV43" s="280"/>
      <c r="FW43" s="280"/>
      <c r="FX43" s="280"/>
      <c r="FY43" s="280"/>
      <c r="FZ43" s="280"/>
      <c r="GA43" s="280"/>
      <c r="GB43" s="280"/>
      <c r="GC43" s="280"/>
      <c r="GD43" s="280"/>
      <c r="GE43" s="280"/>
      <c r="GF43" s="280"/>
      <c r="GG43" s="280"/>
      <c r="GH43" s="280"/>
      <c r="GI43" s="280"/>
      <c r="GJ43" s="280"/>
      <c r="GK43" s="280"/>
      <c r="GL43" s="280"/>
      <c r="GM43" s="280"/>
      <c r="GN43" s="280"/>
      <c r="GO43" s="280"/>
      <c r="GP43" s="280"/>
      <c r="GQ43" s="280"/>
      <c r="GR43" s="280"/>
      <c r="GS43" s="280"/>
      <c r="GT43" s="280"/>
      <c r="GU43" s="280"/>
      <c r="GV43" s="280"/>
      <c r="GW43" s="280"/>
      <c r="GX43" s="280"/>
      <c r="GY43" s="280"/>
      <c r="GZ43" s="280"/>
      <c r="HA43" s="280"/>
      <c r="HB43" s="280"/>
      <c r="HC43" s="280"/>
      <c r="HD43" s="280"/>
      <c r="HE43" s="280"/>
      <c r="HF43" s="280"/>
      <c r="HG43" s="280"/>
      <c r="HH43" s="280"/>
      <c r="HI43" s="280"/>
      <c r="HJ43" s="280"/>
      <c r="HK43" s="280"/>
      <c r="HL43" s="280"/>
      <c r="HM43" s="280"/>
      <c r="HN43" s="280"/>
      <c r="HO43" s="280"/>
      <c r="HP43" s="280"/>
      <c r="HQ43" s="280"/>
      <c r="HR43" s="280"/>
      <c r="HS43" s="280"/>
      <c r="HT43" s="280"/>
      <c r="HU43" s="280"/>
      <c r="HV43" s="280"/>
      <c r="HW43" s="280"/>
      <c r="HX43" s="280"/>
      <c r="HY43" s="280"/>
      <c r="HZ43" s="280"/>
      <c r="IA43" s="280"/>
      <c r="IB43" s="280"/>
      <c r="IC43" s="280"/>
      <c r="ID43" s="280"/>
      <c r="IE43" s="280"/>
      <c r="IF43" s="280"/>
      <c r="IG43" s="280"/>
      <c r="IH43" s="280"/>
      <c r="II43" s="280"/>
      <c r="IJ43" s="280"/>
      <c r="IK43" s="280"/>
      <c r="IL43" s="280"/>
      <c r="IM43" s="280"/>
      <c r="IN43" s="280"/>
      <c r="IO43" s="280"/>
      <c r="IP43" s="280"/>
      <c r="IQ43" s="280"/>
      <c r="IR43" s="280"/>
      <c r="IS43" s="280"/>
      <c r="IT43" s="280"/>
      <c r="IU43" s="280"/>
      <c r="IV43" s="280"/>
      <c r="IW43" s="280"/>
      <c r="IX43" s="280"/>
      <c r="IY43" s="280"/>
      <c r="IZ43" s="280"/>
      <c r="JA43" s="280"/>
      <c r="JB43" s="280"/>
      <c r="JC43" s="280"/>
      <c r="JD43" s="280"/>
      <c r="JE43" s="280"/>
      <c r="JF43" s="280"/>
      <c r="JG43" s="280"/>
      <c r="JH43" s="280"/>
      <c r="JI43" s="280"/>
      <c r="JJ43" s="280"/>
      <c r="JK43" s="280"/>
      <c r="JL43" s="280"/>
    </row>
    <row r="44" spans="1:272" s="281" customFormat="1">
      <c r="A44" s="357" t="s">
        <v>181</v>
      </c>
      <c r="B44" s="287"/>
      <c r="C44" s="287">
        <v>50</v>
      </c>
      <c r="D44" s="287">
        <v>50</v>
      </c>
      <c r="E44" s="287">
        <v>50</v>
      </c>
      <c r="F44" s="287">
        <v>50</v>
      </c>
      <c r="G44" s="287">
        <v>50</v>
      </c>
      <c r="H44" s="287">
        <v>50</v>
      </c>
      <c r="I44" s="287">
        <v>50</v>
      </c>
      <c r="J44" s="287">
        <v>50</v>
      </c>
      <c r="K44" s="287">
        <v>50</v>
      </c>
      <c r="L44" s="287">
        <v>50</v>
      </c>
      <c r="M44" s="287">
        <v>50</v>
      </c>
      <c r="N44" s="287">
        <v>50</v>
      </c>
      <c r="O44" s="287">
        <f t="shared" ref="O44" si="73">SUM(B44:N44)</f>
        <v>600</v>
      </c>
      <c r="P44" s="329"/>
      <c r="Q44" s="287">
        <f t="shared" si="71"/>
        <v>51.5</v>
      </c>
      <c r="R44" s="287">
        <f t="shared" si="50"/>
        <v>51.5</v>
      </c>
      <c r="S44" s="287">
        <f t="shared" si="51"/>
        <v>51.5</v>
      </c>
      <c r="T44" s="287">
        <f t="shared" si="52"/>
        <v>51.5</v>
      </c>
      <c r="U44" s="287">
        <f t="shared" si="53"/>
        <v>51.5</v>
      </c>
      <c r="V44" s="287">
        <f t="shared" si="54"/>
        <v>51.5</v>
      </c>
      <c r="W44" s="287">
        <f t="shared" si="55"/>
        <v>51.5</v>
      </c>
      <c r="X44" s="287">
        <f t="shared" si="56"/>
        <v>51.5</v>
      </c>
      <c r="Y44" s="287">
        <f t="shared" si="57"/>
        <v>51.5</v>
      </c>
      <c r="Z44" s="287">
        <f t="shared" si="58"/>
        <v>51.5</v>
      </c>
      <c r="AA44" s="287">
        <f t="shared" si="59"/>
        <v>51.5</v>
      </c>
      <c r="AB44" s="287">
        <f t="shared" si="60"/>
        <v>51.5</v>
      </c>
      <c r="AC44" s="287">
        <f t="shared" si="65"/>
        <v>618</v>
      </c>
      <c r="AD44" s="370"/>
      <c r="AE44" s="287">
        <f t="shared" si="66"/>
        <v>53.045000000000002</v>
      </c>
      <c r="AF44" s="287">
        <f t="shared" si="61"/>
        <v>53.045000000000002</v>
      </c>
      <c r="AG44" s="287">
        <f t="shared" si="61"/>
        <v>53.045000000000002</v>
      </c>
      <c r="AH44" s="287">
        <f t="shared" si="61"/>
        <v>53.045000000000002</v>
      </c>
      <c r="AI44" s="287">
        <f t="shared" si="61"/>
        <v>53.045000000000002</v>
      </c>
      <c r="AJ44" s="287">
        <f t="shared" si="61"/>
        <v>53.045000000000002</v>
      </c>
      <c r="AK44" s="287">
        <f t="shared" si="61"/>
        <v>53.045000000000002</v>
      </c>
      <c r="AL44" s="287">
        <f t="shared" si="61"/>
        <v>53.045000000000002</v>
      </c>
      <c r="AM44" s="287">
        <f t="shared" si="61"/>
        <v>53.045000000000002</v>
      </c>
      <c r="AN44" s="287">
        <f t="shared" si="67"/>
        <v>53.045000000000002</v>
      </c>
      <c r="AO44" s="287">
        <f t="shared" si="62"/>
        <v>53.045000000000002</v>
      </c>
      <c r="AP44" s="287">
        <f t="shared" si="63"/>
        <v>53.045000000000002</v>
      </c>
      <c r="AQ44" s="287">
        <f t="shared" si="64"/>
        <v>636.54</v>
      </c>
      <c r="AR44" s="370"/>
      <c r="AS44" s="370"/>
      <c r="AT44" s="374"/>
      <c r="AU44" s="374"/>
      <c r="AV44" s="374"/>
      <c r="AW44" s="374"/>
      <c r="AX44" s="374"/>
      <c r="AY44" s="374"/>
      <c r="AZ44" s="374"/>
      <c r="BA44" s="374"/>
      <c r="BB44" s="374"/>
      <c r="BC44" s="374"/>
      <c r="BD44" s="374"/>
      <c r="BE44" s="374"/>
      <c r="BF44" s="374"/>
      <c r="BG44" s="374"/>
      <c r="BH44" s="374"/>
      <c r="BI44" s="374"/>
      <c r="BJ44" s="374"/>
      <c r="BK44" s="374"/>
      <c r="BL44" s="374"/>
      <c r="BM44" s="374"/>
      <c r="BN44" s="374"/>
      <c r="BO44" s="374"/>
      <c r="BP44" s="374"/>
      <c r="BQ44" s="374"/>
      <c r="BR44" s="374"/>
      <c r="BS44" s="374"/>
      <c r="BT44" s="374"/>
      <c r="BU44" s="374"/>
      <c r="BV44" s="374"/>
      <c r="BW44" s="374"/>
      <c r="BX44" s="374"/>
      <c r="BY44" s="374"/>
      <c r="BZ44" s="374"/>
      <c r="CA44" s="374"/>
      <c r="CB44" s="374"/>
      <c r="CC44" s="374"/>
      <c r="CD44" s="374"/>
      <c r="CE44" s="374"/>
      <c r="CF44" s="374"/>
      <c r="CG44" s="374"/>
      <c r="CH44" s="330"/>
      <c r="CI44" s="330"/>
      <c r="CJ44" s="330"/>
      <c r="CK44" s="330"/>
      <c r="CL44" s="330"/>
      <c r="CM44" s="330"/>
      <c r="CN44" s="330"/>
      <c r="CO44" s="330"/>
      <c r="CP44" s="330"/>
      <c r="CQ44" s="330"/>
      <c r="CR44" s="330"/>
      <c r="CS44" s="330"/>
      <c r="CT44" s="330"/>
      <c r="CU44" s="330"/>
      <c r="CV44" s="330"/>
      <c r="CW44" s="330"/>
      <c r="CX44" s="330"/>
      <c r="CY44" s="330"/>
      <c r="CZ44" s="330"/>
      <c r="DA44" s="330"/>
      <c r="DB44" s="330"/>
      <c r="DC44" s="330"/>
      <c r="DD44" s="330"/>
      <c r="DE44" s="330"/>
      <c r="DF44" s="330"/>
      <c r="DG44" s="330"/>
      <c r="DH44" s="330"/>
      <c r="DI44" s="330"/>
      <c r="DJ44" s="330"/>
      <c r="DK44" s="330"/>
      <c r="DL44" s="330"/>
      <c r="DM44" s="330"/>
      <c r="DN44" s="330"/>
      <c r="DO44" s="330"/>
      <c r="DP44" s="330"/>
      <c r="DQ44" s="330"/>
      <c r="DR44" s="330"/>
      <c r="DS44" s="330"/>
      <c r="DT44" s="330"/>
      <c r="DU44" s="330"/>
      <c r="DV44" s="330"/>
      <c r="DW44" s="330"/>
      <c r="DX44" s="330"/>
      <c r="DY44" s="330"/>
      <c r="DZ44" s="330"/>
      <c r="EA44" s="330"/>
      <c r="EB44" s="330"/>
      <c r="EC44" s="330"/>
      <c r="ED44" s="330"/>
      <c r="EE44" s="330"/>
      <c r="EF44" s="330"/>
      <c r="EG44" s="330"/>
      <c r="EH44" s="330"/>
      <c r="EI44" s="330"/>
      <c r="EJ44" s="330"/>
      <c r="EK44" s="330"/>
      <c r="EL44" s="330"/>
      <c r="EM44" s="330"/>
      <c r="EN44" s="330"/>
      <c r="EO44" s="330"/>
      <c r="EP44" s="330"/>
      <c r="EQ44" s="330"/>
      <c r="ER44" s="330"/>
      <c r="ES44" s="330"/>
      <c r="ET44" s="330"/>
      <c r="EU44" s="330"/>
      <c r="EV44" s="330"/>
      <c r="EW44" s="330"/>
      <c r="EX44" s="330"/>
      <c r="EY44" s="330"/>
    </row>
    <row r="45" spans="1:272" s="281" customFormat="1">
      <c r="A45" s="357" t="s">
        <v>38</v>
      </c>
      <c r="B45" s="287"/>
      <c r="C45" s="287">
        <f>O45/12</f>
        <v>100</v>
      </c>
      <c r="D45" s="287">
        <f t="shared" ref="D45:N45" si="74">C45</f>
        <v>100</v>
      </c>
      <c r="E45" s="287">
        <f t="shared" si="74"/>
        <v>100</v>
      </c>
      <c r="F45" s="287">
        <f t="shared" si="74"/>
        <v>100</v>
      </c>
      <c r="G45" s="287">
        <f t="shared" si="74"/>
        <v>100</v>
      </c>
      <c r="H45" s="287">
        <f t="shared" si="74"/>
        <v>100</v>
      </c>
      <c r="I45" s="287">
        <f t="shared" si="74"/>
        <v>100</v>
      </c>
      <c r="J45" s="287">
        <f t="shared" si="74"/>
        <v>100</v>
      </c>
      <c r="K45" s="287">
        <f t="shared" si="74"/>
        <v>100</v>
      </c>
      <c r="L45" s="287">
        <f t="shared" si="74"/>
        <v>100</v>
      </c>
      <c r="M45" s="287">
        <f t="shared" si="74"/>
        <v>100</v>
      </c>
      <c r="N45" s="287">
        <f t="shared" si="74"/>
        <v>100</v>
      </c>
      <c r="O45" s="287">
        <v>1200</v>
      </c>
      <c r="P45" s="329"/>
      <c r="Q45" s="287">
        <f t="shared" si="71"/>
        <v>103</v>
      </c>
      <c r="R45" s="287">
        <f t="shared" si="50"/>
        <v>103</v>
      </c>
      <c r="S45" s="287">
        <f t="shared" si="51"/>
        <v>103</v>
      </c>
      <c r="T45" s="287">
        <f t="shared" si="52"/>
        <v>103</v>
      </c>
      <c r="U45" s="287">
        <f t="shared" si="53"/>
        <v>103</v>
      </c>
      <c r="V45" s="287">
        <f t="shared" si="54"/>
        <v>103</v>
      </c>
      <c r="W45" s="287">
        <f t="shared" si="55"/>
        <v>103</v>
      </c>
      <c r="X45" s="287">
        <f t="shared" si="56"/>
        <v>103</v>
      </c>
      <c r="Y45" s="287">
        <f t="shared" si="57"/>
        <v>103</v>
      </c>
      <c r="Z45" s="287">
        <f t="shared" si="58"/>
        <v>103</v>
      </c>
      <c r="AA45" s="287">
        <f t="shared" si="59"/>
        <v>103</v>
      </c>
      <c r="AB45" s="287">
        <f t="shared" si="60"/>
        <v>103</v>
      </c>
      <c r="AC45" s="287">
        <f t="shared" si="65"/>
        <v>1236</v>
      </c>
      <c r="AD45" s="329"/>
      <c r="AE45" s="287">
        <f t="shared" si="66"/>
        <v>106.09</v>
      </c>
      <c r="AF45" s="287">
        <f t="shared" si="61"/>
        <v>106.09</v>
      </c>
      <c r="AG45" s="287">
        <f t="shared" si="61"/>
        <v>106.09</v>
      </c>
      <c r="AH45" s="287">
        <f t="shared" si="61"/>
        <v>106.09</v>
      </c>
      <c r="AI45" s="287">
        <f t="shared" si="61"/>
        <v>106.09</v>
      </c>
      <c r="AJ45" s="287">
        <f t="shared" si="61"/>
        <v>106.09</v>
      </c>
      <c r="AK45" s="287">
        <f t="shared" si="61"/>
        <v>106.09</v>
      </c>
      <c r="AL45" s="287">
        <f t="shared" si="61"/>
        <v>106.09</v>
      </c>
      <c r="AM45" s="287">
        <f t="shared" si="61"/>
        <v>106.09</v>
      </c>
      <c r="AN45" s="287">
        <f t="shared" si="67"/>
        <v>106.09</v>
      </c>
      <c r="AO45" s="287">
        <f t="shared" si="62"/>
        <v>106.09</v>
      </c>
      <c r="AP45" s="287">
        <f t="shared" si="63"/>
        <v>106.09</v>
      </c>
      <c r="AQ45" s="287">
        <f t="shared" si="64"/>
        <v>1273.08</v>
      </c>
      <c r="AR45" s="331"/>
      <c r="AS45" s="331"/>
      <c r="AT45" s="332"/>
      <c r="AU45" s="332"/>
      <c r="AV45" s="332"/>
      <c r="AW45" s="332"/>
      <c r="AX45" s="332"/>
      <c r="AY45" s="332"/>
      <c r="AZ45" s="332"/>
      <c r="BA45" s="332"/>
      <c r="BB45" s="332"/>
      <c r="BC45" s="332"/>
      <c r="BD45" s="332"/>
      <c r="BE45" s="332"/>
      <c r="BF45" s="332"/>
      <c r="BG45" s="332"/>
      <c r="BH45" s="332"/>
      <c r="BI45" s="332"/>
      <c r="BJ45" s="332"/>
      <c r="BK45" s="332"/>
      <c r="BL45" s="332"/>
      <c r="BM45" s="332"/>
      <c r="BN45" s="332"/>
      <c r="BO45" s="332"/>
      <c r="BP45" s="332"/>
      <c r="BQ45" s="332"/>
      <c r="BR45" s="332"/>
      <c r="BS45" s="332"/>
      <c r="BT45" s="332"/>
      <c r="BU45" s="332"/>
      <c r="BV45" s="332"/>
      <c r="BW45" s="332"/>
      <c r="BX45" s="332"/>
      <c r="BY45" s="332"/>
      <c r="BZ45" s="332"/>
      <c r="CA45" s="332"/>
      <c r="CB45" s="332"/>
      <c r="CC45" s="332"/>
      <c r="CD45" s="332"/>
      <c r="CE45" s="332"/>
      <c r="CF45" s="332"/>
      <c r="CG45" s="332"/>
      <c r="CH45" s="280"/>
      <c r="CI45" s="280"/>
      <c r="CJ45" s="280"/>
      <c r="CK45" s="280"/>
      <c r="CL45" s="280"/>
      <c r="CM45" s="280"/>
      <c r="CN45" s="280"/>
      <c r="CO45" s="280"/>
      <c r="CP45" s="280"/>
      <c r="CQ45" s="280"/>
      <c r="CR45" s="280"/>
      <c r="CS45" s="280"/>
      <c r="CT45" s="280"/>
      <c r="CU45" s="280"/>
      <c r="CV45" s="280"/>
      <c r="CW45" s="280"/>
      <c r="CX45" s="280"/>
      <c r="CY45" s="280"/>
      <c r="CZ45" s="280"/>
      <c r="DA45" s="280"/>
      <c r="DB45" s="280"/>
      <c r="DC45" s="280"/>
      <c r="DD45" s="280"/>
      <c r="DE45" s="280"/>
      <c r="DF45" s="280"/>
      <c r="DG45" s="280"/>
      <c r="DH45" s="280"/>
      <c r="DI45" s="280"/>
      <c r="DJ45" s="280"/>
      <c r="DK45" s="280"/>
      <c r="DL45" s="280"/>
      <c r="DM45" s="280"/>
      <c r="DN45" s="280"/>
      <c r="DO45" s="280"/>
      <c r="DP45" s="280"/>
      <c r="DQ45" s="280"/>
      <c r="DR45" s="280"/>
      <c r="DS45" s="280"/>
      <c r="DT45" s="280"/>
      <c r="DU45" s="280"/>
      <c r="DV45" s="280"/>
      <c r="DW45" s="280"/>
      <c r="DX45" s="280"/>
      <c r="DY45" s="280"/>
      <c r="DZ45" s="280"/>
      <c r="EA45" s="280"/>
      <c r="EB45" s="280"/>
      <c r="EC45" s="280"/>
      <c r="ED45" s="280"/>
      <c r="EE45" s="280"/>
      <c r="EF45" s="280"/>
      <c r="EG45" s="280"/>
      <c r="EH45" s="280"/>
      <c r="EI45" s="280"/>
      <c r="EJ45" s="280"/>
      <c r="EK45" s="280"/>
      <c r="EL45" s="280"/>
      <c r="EM45" s="280"/>
      <c r="EN45" s="280"/>
      <c r="EO45" s="280"/>
      <c r="EP45" s="280"/>
      <c r="EQ45" s="280"/>
      <c r="ER45" s="280"/>
      <c r="ES45" s="280"/>
      <c r="ET45" s="280"/>
      <c r="EU45" s="280"/>
      <c r="EV45" s="280"/>
      <c r="EW45" s="280"/>
      <c r="EX45" s="280"/>
      <c r="EY45" s="280"/>
      <c r="EZ45" s="280"/>
      <c r="FA45" s="280"/>
      <c r="FB45" s="280"/>
      <c r="FC45" s="280"/>
      <c r="FD45" s="280"/>
      <c r="FE45" s="280"/>
      <c r="FF45" s="280"/>
      <c r="FG45" s="280"/>
      <c r="FH45" s="280"/>
      <c r="FI45" s="280"/>
      <c r="FJ45" s="280"/>
      <c r="FK45" s="280"/>
      <c r="FL45" s="280"/>
      <c r="FM45" s="280"/>
      <c r="FN45" s="280"/>
      <c r="FO45" s="280"/>
      <c r="FP45" s="280"/>
      <c r="FQ45" s="280"/>
      <c r="FR45" s="280"/>
      <c r="FS45" s="280"/>
      <c r="FT45" s="280"/>
      <c r="FU45" s="280"/>
      <c r="FV45" s="280"/>
      <c r="FW45" s="280"/>
      <c r="FX45" s="280"/>
      <c r="FY45" s="280"/>
      <c r="FZ45" s="280"/>
      <c r="GA45" s="280"/>
      <c r="GB45" s="280"/>
      <c r="GC45" s="280"/>
      <c r="GD45" s="280"/>
      <c r="GE45" s="280"/>
      <c r="GF45" s="280"/>
      <c r="GG45" s="280"/>
      <c r="GH45" s="280"/>
      <c r="GI45" s="280"/>
      <c r="GJ45" s="280"/>
      <c r="GK45" s="280"/>
      <c r="GL45" s="280"/>
      <c r="GM45" s="280"/>
      <c r="GN45" s="280"/>
      <c r="GO45" s="280"/>
      <c r="GP45" s="280"/>
      <c r="GQ45" s="280"/>
      <c r="GR45" s="280"/>
      <c r="GS45" s="280"/>
      <c r="GT45" s="280"/>
      <c r="GU45" s="280"/>
      <c r="GV45" s="280"/>
      <c r="GW45" s="280"/>
      <c r="GX45" s="280"/>
      <c r="GY45" s="280"/>
      <c r="GZ45" s="280"/>
      <c r="HA45" s="280"/>
      <c r="HB45" s="280"/>
      <c r="HC45" s="280"/>
      <c r="HD45" s="280"/>
      <c r="HE45" s="280"/>
      <c r="HF45" s="280"/>
      <c r="HG45" s="280"/>
      <c r="HH45" s="280"/>
      <c r="HI45" s="280"/>
      <c r="HJ45" s="280"/>
      <c r="HK45" s="280"/>
      <c r="HL45" s="280"/>
      <c r="HM45" s="280"/>
      <c r="HN45" s="280"/>
      <c r="HO45" s="280"/>
      <c r="HP45" s="280"/>
      <c r="HQ45" s="280"/>
      <c r="HR45" s="280"/>
      <c r="HS45" s="280"/>
      <c r="HT45" s="280"/>
      <c r="HU45" s="280"/>
      <c r="HV45" s="280"/>
      <c r="HW45" s="280"/>
      <c r="HX45" s="280"/>
      <c r="HY45" s="280"/>
      <c r="HZ45" s="280"/>
      <c r="IA45" s="280"/>
      <c r="IB45" s="280"/>
      <c r="IC45" s="280"/>
      <c r="ID45" s="280"/>
      <c r="IE45" s="280"/>
      <c r="IF45" s="280"/>
      <c r="IG45" s="280"/>
      <c r="IH45" s="280"/>
      <c r="II45" s="280"/>
      <c r="IJ45" s="280"/>
      <c r="IK45" s="280"/>
      <c r="IL45" s="280"/>
      <c r="IM45" s="280"/>
      <c r="IN45" s="280"/>
      <c r="IO45" s="280"/>
      <c r="IP45" s="280"/>
      <c r="IQ45" s="280"/>
      <c r="IR45" s="280"/>
      <c r="IS45" s="280"/>
      <c r="IT45" s="280"/>
      <c r="IU45" s="280"/>
      <c r="IV45" s="280"/>
      <c r="IW45" s="280"/>
      <c r="IX45" s="280"/>
      <c r="IY45" s="280"/>
      <c r="IZ45" s="280"/>
      <c r="JA45" s="280"/>
      <c r="JB45" s="280"/>
      <c r="JC45" s="280"/>
      <c r="JD45" s="280"/>
      <c r="JE45" s="280"/>
      <c r="JF45" s="280"/>
      <c r="JG45" s="280"/>
      <c r="JH45" s="280"/>
      <c r="JI45" s="280"/>
      <c r="JJ45" s="280"/>
      <c r="JK45" s="280"/>
      <c r="JL45" s="280"/>
    </row>
    <row r="46" spans="1:272" s="281" customFormat="1">
      <c r="A46" s="357" t="s">
        <v>182</v>
      </c>
      <c r="B46" s="287"/>
      <c r="C46" s="287">
        <v>0</v>
      </c>
      <c r="D46" s="287">
        <v>0</v>
      </c>
      <c r="E46" s="287">
        <v>0</v>
      </c>
      <c r="F46" s="287">
        <v>0</v>
      </c>
      <c r="G46" s="287">
        <v>0</v>
      </c>
      <c r="H46" s="287">
        <v>0</v>
      </c>
      <c r="I46" s="287">
        <v>0</v>
      </c>
      <c r="J46" s="287">
        <v>0</v>
      </c>
      <c r="K46" s="287">
        <v>0</v>
      </c>
      <c r="L46" s="287">
        <v>0</v>
      </c>
      <c r="M46" s="287">
        <v>300</v>
      </c>
      <c r="N46" s="287">
        <v>0</v>
      </c>
      <c r="O46" s="287">
        <f t="shared" ref="O46" si="75">SUM(B46:N46)</f>
        <v>300</v>
      </c>
      <c r="P46" s="329"/>
      <c r="Q46" s="287">
        <f t="shared" si="71"/>
        <v>0</v>
      </c>
      <c r="R46" s="287">
        <f t="shared" si="50"/>
        <v>0</v>
      </c>
      <c r="S46" s="287">
        <f t="shared" si="51"/>
        <v>0</v>
      </c>
      <c r="T46" s="287">
        <f t="shared" si="52"/>
        <v>0</v>
      </c>
      <c r="U46" s="287">
        <f t="shared" si="53"/>
        <v>0</v>
      </c>
      <c r="V46" s="287">
        <f t="shared" si="54"/>
        <v>0</v>
      </c>
      <c r="W46" s="287">
        <f t="shared" si="55"/>
        <v>0</v>
      </c>
      <c r="X46" s="287">
        <f t="shared" si="56"/>
        <v>0</v>
      </c>
      <c r="Y46" s="287">
        <f t="shared" si="57"/>
        <v>0</v>
      </c>
      <c r="Z46" s="287">
        <f t="shared" si="58"/>
        <v>0</v>
      </c>
      <c r="AA46" s="287">
        <f t="shared" si="59"/>
        <v>309</v>
      </c>
      <c r="AB46" s="287">
        <f t="shared" si="60"/>
        <v>0</v>
      </c>
      <c r="AC46" s="287">
        <f t="shared" si="65"/>
        <v>309</v>
      </c>
      <c r="AD46" s="370"/>
      <c r="AE46" s="287">
        <f t="shared" si="66"/>
        <v>0</v>
      </c>
      <c r="AF46" s="287">
        <f t="shared" si="61"/>
        <v>0</v>
      </c>
      <c r="AG46" s="287">
        <f t="shared" si="61"/>
        <v>0</v>
      </c>
      <c r="AH46" s="287">
        <f t="shared" si="61"/>
        <v>0</v>
      </c>
      <c r="AI46" s="287">
        <f t="shared" si="61"/>
        <v>0</v>
      </c>
      <c r="AJ46" s="287">
        <f t="shared" si="61"/>
        <v>0</v>
      </c>
      <c r="AK46" s="287">
        <f t="shared" si="61"/>
        <v>0</v>
      </c>
      <c r="AL46" s="287">
        <f t="shared" si="61"/>
        <v>0</v>
      </c>
      <c r="AM46" s="287">
        <f t="shared" si="61"/>
        <v>0</v>
      </c>
      <c r="AN46" s="287">
        <f t="shared" si="67"/>
        <v>0</v>
      </c>
      <c r="AO46" s="287">
        <f t="shared" si="62"/>
        <v>318.27</v>
      </c>
      <c r="AP46" s="287">
        <f t="shared" si="63"/>
        <v>0</v>
      </c>
      <c r="AQ46" s="287">
        <f t="shared" si="64"/>
        <v>318.27</v>
      </c>
      <c r="AR46" s="370"/>
      <c r="AS46" s="370"/>
      <c r="AT46" s="374"/>
      <c r="AU46" s="374"/>
      <c r="AV46" s="374"/>
      <c r="AW46" s="374"/>
      <c r="AX46" s="374"/>
      <c r="AY46" s="374"/>
      <c r="AZ46" s="374"/>
      <c r="BA46" s="374"/>
      <c r="BB46" s="374"/>
      <c r="BC46" s="374"/>
      <c r="BD46" s="374"/>
      <c r="BE46" s="374"/>
      <c r="BF46" s="374"/>
      <c r="BG46" s="374"/>
      <c r="BH46" s="374"/>
      <c r="BI46" s="374"/>
      <c r="BJ46" s="374"/>
      <c r="BK46" s="374"/>
      <c r="BL46" s="374"/>
      <c r="BM46" s="374"/>
      <c r="BN46" s="374"/>
      <c r="BO46" s="374"/>
      <c r="BP46" s="374"/>
      <c r="BQ46" s="374"/>
      <c r="BR46" s="374"/>
      <c r="BS46" s="374"/>
      <c r="BT46" s="374"/>
      <c r="BU46" s="374"/>
      <c r="BV46" s="374"/>
      <c r="BW46" s="374"/>
      <c r="BX46" s="374"/>
      <c r="BY46" s="374"/>
      <c r="BZ46" s="374"/>
      <c r="CA46" s="374"/>
      <c r="CB46" s="374"/>
      <c r="CC46" s="374"/>
      <c r="CD46" s="374"/>
      <c r="CE46" s="374"/>
      <c r="CF46" s="374"/>
      <c r="CG46" s="374"/>
      <c r="CH46" s="330"/>
      <c r="CI46" s="330"/>
      <c r="CJ46" s="330"/>
      <c r="CK46" s="330"/>
      <c r="CL46" s="330"/>
      <c r="CM46" s="330"/>
      <c r="CN46" s="330"/>
      <c r="CO46" s="330"/>
      <c r="CP46" s="330"/>
      <c r="CQ46" s="330"/>
      <c r="CR46" s="330"/>
      <c r="CS46" s="330"/>
      <c r="CT46" s="330"/>
      <c r="CU46" s="330"/>
      <c r="CV46" s="330"/>
      <c r="CW46" s="330"/>
      <c r="CX46" s="330"/>
      <c r="CY46" s="330"/>
      <c r="CZ46" s="330"/>
      <c r="DA46" s="330"/>
      <c r="DB46" s="330"/>
      <c r="DC46" s="330"/>
      <c r="DD46" s="330"/>
      <c r="DE46" s="330"/>
      <c r="DF46" s="330"/>
      <c r="DG46" s="330"/>
      <c r="DH46" s="330"/>
      <c r="DI46" s="330"/>
      <c r="DJ46" s="330"/>
      <c r="DK46" s="330"/>
      <c r="DL46" s="330"/>
      <c r="DM46" s="330"/>
      <c r="DN46" s="330"/>
      <c r="DO46" s="330"/>
      <c r="DP46" s="330"/>
      <c r="DQ46" s="330"/>
      <c r="DR46" s="330"/>
      <c r="DS46" s="330"/>
      <c r="DT46" s="330"/>
      <c r="DU46" s="330"/>
      <c r="DV46" s="330"/>
      <c r="DW46" s="330"/>
      <c r="DX46" s="330"/>
      <c r="DY46" s="330"/>
      <c r="DZ46" s="330"/>
      <c r="EA46" s="330"/>
      <c r="EB46" s="330"/>
      <c r="EC46" s="330"/>
      <c r="ED46" s="330"/>
      <c r="EE46" s="330"/>
      <c r="EF46" s="330"/>
      <c r="EG46" s="330"/>
      <c r="EH46" s="330"/>
      <c r="EI46" s="330"/>
      <c r="EJ46" s="330"/>
      <c r="EK46" s="330"/>
      <c r="EL46" s="330"/>
      <c r="EM46" s="330"/>
      <c r="EN46" s="330"/>
      <c r="EO46" s="330"/>
      <c r="EP46" s="330"/>
      <c r="EQ46" s="330"/>
      <c r="ER46" s="330"/>
      <c r="ES46" s="330"/>
      <c r="ET46" s="330"/>
      <c r="EU46" s="330"/>
      <c r="EV46" s="330"/>
      <c r="EW46" s="330"/>
      <c r="EX46" s="330"/>
      <c r="EY46" s="330"/>
    </row>
    <row r="47" spans="1:272" s="281" customFormat="1">
      <c r="A47" s="357" t="s">
        <v>39</v>
      </c>
      <c r="B47" s="287"/>
      <c r="C47" s="287">
        <v>50</v>
      </c>
      <c r="D47" s="287">
        <v>50</v>
      </c>
      <c r="E47" s="287">
        <v>50</v>
      </c>
      <c r="F47" s="287">
        <v>50</v>
      </c>
      <c r="G47" s="287">
        <v>50</v>
      </c>
      <c r="H47" s="287">
        <v>50</v>
      </c>
      <c r="I47" s="287">
        <v>50</v>
      </c>
      <c r="J47" s="287">
        <v>50</v>
      </c>
      <c r="K47" s="287">
        <v>50</v>
      </c>
      <c r="L47" s="287">
        <v>50</v>
      </c>
      <c r="M47" s="287">
        <v>50</v>
      </c>
      <c r="N47" s="287">
        <v>50</v>
      </c>
      <c r="O47" s="287">
        <f t="shared" si="72"/>
        <v>600</v>
      </c>
      <c r="P47" s="329"/>
      <c r="Q47" s="287">
        <f t="shared" si="71"/>
        <v>51.5</v>
      </c>
      <c r="R47" s="287">
        <f t="shared" si="50"/>
        <v>51.5</v>
      </c>
      <c r="S47" s="287">
        <f t="shared" si="51"/>
        <v>51.5</v>
      </c>
      <c r="T47" s="287">
        <f t="shared" si="52"/>
        <v>51.5</v>
      </c>
      <c r="U47" s="287">
        <f t="shared" si="53"/>
        <v>51.5</v>
      </c>
      <c r="V47" s="287">
        <f t="shared" si="54"/>
        <v>51.5</v>
      </c>
      <c r="W47" s="287">
        <f t="shared" si="55"/>
        <v>51.5</v>
      </c>
      <c r="X47" s="287">
        <f t="shared" si="56"/>
        <v>51.5</v>
      </c>
      <c r="Y47" s="287">
        <f t="shared" si="57"/>
        <v>51.5</v>
      </c>
      <c r="Z47" s="287">
        <f t="shared" si="58"/>
        <v>51.5</v>
      </c>
      <c r="AA47" s="287">
        <f t="shared" si="59"/>
        <v>51.5</v>
      </c>
      <c r="AB47" s="287">
        <f t="shared" si="60"/>
        <v>51.5</v>
      </c>
      <c r="AC47" s="287">
        <f t="shared" si="65"/>
        <v>618</v>
      </c>
      <c r="AD47" s="329"/>
      <c r="AE47" s="287">
        <f t="shared" si="66"/>
        <v>53.045000000000002</v>
      </c>
      <c r="AF47" s="287">
        <f t="shared" si="61"/>
        <v>53.045000000000002</v>
      </c>
      <c r="AG47" s="287">
        <f t="shared" si="61"/>
        <v>53.045000000000002</v>
      </c>
      <c r="AH47" s="287">
        <f t="shared" si="61"/>
        <v>53.045000000000002</v>
      </c>
      <c r="AI47" s="287">
        <f t="shared" si="61"/>
        <v>53.045000000000002</v>
      </c>
      <c r="AJ47" s="287">
        <f t="shared" si="61"/>
        <v>53.045000000000002</v>
      </c>
      <c r="AK47" s="287">
        <f t="shared" si="61"/>
        <v>53.045000000000002</v>
      </c>
      <c r="AL47" s="287">
        <f t="shared" si="61"/>
        <v>53.045000000000002</v>
      </c>
      <c r="AM47" s="287">
        <f t="shared" si="61"/>
        <v>53.045000000000002</v>
      </c>
      <c r="AN47" s="287">
        <f t="shared" si="67"/>
        <v>53.045000000000002</v>
      </c>
      <c r="AO47" s="287">
        <f t="shared" si="62"/>
        <v>53.045000000000002</v>
      </c>
      <c r="AP47" s="287">
        <f t="shared" si="63"/>
        <v>53.045000000000002</v>
      </c>
      <c r="AQ47" s="287">
        <f t="shared" si="64"/>
        <v>636.54</v>
      </c>
      <c r="AR47" s="331"/>
      <c r="AS47" s="331"/>
      <c r="AT47" s="332"/>
      <c r="AU47" s="332"/>
      <c r="AV47" s="332"/>
      <c r="AW47" s="332"/>
      <c r="AX47" s="332"/>
      <c r="AY47" s="332"/>
      <c r="AZ47" s="332"/>
      <c r="BA47" s="332"/>
      <c r="BB47" s="332"/>
      <c r="BC47" s="332"/>
      <c r="BD47" s="332"/>
      <c r="BE47" s="332"/>
      <c r="BF47" s="332"/>
      <c r="BG47" s="332"/>
      <c r="BH47" s="332"/>
      <c r="BI47" s="332"/>
      <c r="BJ47" s="332"/>
      <c r="BK47" s="332"/>
      <c r="BL47" s="332"/>
      <c r="BM47" s="332"/>
      <c r="BN47" s="332"/>
      <c r="BO47" s="332"/>
      <c r="BP47" s="332"/>
      <c r="BQ47" s="332"/>
      <c r="BR47" s="332"/>
      <c r="BS47" s="332"/>
      <c r="BT47" s="332"/>
      <c r="BU47" s="332"/>
      <c r="BV47" s="332"/>
      <c r="BW47" s="332"/>
      <c r="BX47" s="332"/>
      <c r="BY47" s="332"/>
      <c r="BZ47" s="332"/>
      <c r="CA47" s="332"/>
      <c r="CB47" s="332"/>
      <c r="CC47" s="332"/>
      <c r="CD47" s="332"/>
      <c r="CE47" s="332"/>
      <c r="CF47" s="332"/>
      <c r="CG47" s="332"/>
      <c r="CH47" s="280"/>
      <c r="CI47" s="280"/>
      <c r="CJ47" s="280"/>
      <c r="CK47" s="280"/>
      <c r="CL47" s="280"/>
      <c r="CM47" s="280"/>
      <c r="CN47" s="280"/>
      <c r="CO47" s="280"/>
      <c r="CP47" s="280"/>
      <c r="CQ47" s="280"/>
      <c r="CR47" s="280"/>
      <c r="CS47" s="280"/>
      <c r="CT47" s="280"/>
      <c r="CU47" s="280"/>
      <c r="CV47" s="280"/>
      <c r="CW47" s="280"/>
      <c r="CX47" s="280"/>
      <c r="CY47" s="280"/>
      <c r="CZ47" s="280"/>
      <c r="DA47" s="280"/>
      <c r="DB47" s="280"/>
      <c r="DC47" s="280"/>
      <c r="DD47" s="280"/>
      <c r="DE47" s="280"/>
      <c r="DF47" s="280"/>
      <c r="DG47" s="280"/>
      <c r="DH47" s="280"/>
      <c r="DI47" s="280"/>
      <c r="DJ47" s="280"/>
      <c r="DK47" s="280"/>
      <c r="DL47" s="280"/>
      <c r="DM47" s="280"/>
      <c r="DN47" s="280"/>
      <c r="DO47" s="280"/>
      <c r="DP47" s="280"/>
      <c r="DQ47" s="280"/>
      <c r="DR47" s="280"/>
      <c r="DS47" s="280"/>
      <c r="DT47" s="280"/>
      <c r="DU47" s="280"/>
      <c r="DV47" s="280"/>
      <c r="DW47" s="280"/>
      <c r="DX47" s="280"/>
      <c r="DY47" s="280"/>
      <c r="DZ47" s="280"/>
      <c r="EA47" s="280"/>
      <c r="EB47" s="280"/>
      <c r="EC47" s="280"/>
      <c r="ED47" s="280"/>
      <c r="EE47" s="280"/>
      <c r="EF47" s="280"/>
      <c r="EG47" s="280"/>
      <c r="EH47" s="280"/>
      <c r="EI47" s="280"/>
      <c r="EJ47" s="280"/>
      <c r="EK47" s="280"/>
      <c r="EL47" s="280"/>
      <c r="EM47" s="280"/>
      <c r="EN47" s="280"/>
      <c r="EO47" s="280"/>
      <c r="EP47" s="280"/>
      <c r="EQ47" s="280"/>
      <c r="ER47" s="280"/>
      <c r="ES47" s="280"/>
      <c r="ET47" s="280"/>
      <c r="EU47" s="280"/>
      <c r="EV47" s="280"/>
      <c r="EW47" s="280"/>
      <c r="EX47" s="280"/>
      <c r="EY47" s="280"/>
      <c r="EZ47" s="280"/>
      <c r="FA47" s="280"/>
      <c r="FB47" s="280"/>
      <c r="FC47" s="280"/>
      <c r="FD47" s="280"/>
      <c r="FE47" s="280"/>
      <c r="FF47" s="280"/>
      <c r="FG47" s="280"/>
      <c r="FH47" s="280"/>
      <c r="FI47" s="280"/>
      <c r="FJ47" s="280"/>
      <c r="FK47" s="280"/>
      <c r="FL47" s="280"/>
      <c r="FM47" s="280"/>
      <c r="FN47" s="280"/>
      <c r="FO47" s="280"/>
      <c r="FP47" s="280"/>
      <c r="FQ47" s="280"/>
      <c r="FR47" s="280"/>
      <c r="FS47" s="280"/>
      <c r="FT47" s="280"/>
      <c r="FU47" s="280"/>
      <c r="FV47" s="280"/>
      <c r="FW47" s="280"/>
      <c r="FX47" s="280"/>
      <c r="FY47" s="280"/>
      <c r="FZ47" s="280"/>
      <c r="GA47" s="280"/>
      <c r="GB47" s="280"/>
      <c r="GC47" s="280"/>
      <c r="GD47" s="280"/>
      <c r="GE47" s="280"/>
      <c r="GF47" s="280"/>
      <c r="GG47" s="280"/>
      <c r="GH47" s="280"/>
      <c r="GI47" s="280"/>
      <c r="GJ47" s="280"/>
      <c r="GK47" s="280"/>
      <c r="GL47" s="280"/>
      <c r="GM47" s="280"/>
      <c r="GN47" s="280"/>
      <c r="GO47" s="280"/>
      <c r="GP47" s="280"/>
      <c r="GQ47" s="280"/>
      <c r="GR47" s="280"/>
      <c r="GS47" s="280"/>
      <c r="GT47" s="280"/>
      <c r="GU47" s="280"/>
      <c r="GV47" s="280"/>
      <c r="GW47" s="280"/>
      <c r="GX47" s="280"/>
      <c r="GY47" s="280"/>
      <c r="GZ47" s="280"/>
      <c r="HA47" s="280"/>
      <c r="HB47" s="280"/>
      <c r="HC47" s="280"/>
      <c r="HD47" s="280"/>
      <c r="HE47" s="280"/>
      <c r="HF47" s="280"/>
      <c r="HG47" s="280"/>
      <c r="HH47" s="280"/>
      <c r="HI47" s="280"/>
      <c r="HJ47" s="280"/>
      <c r="HK47" s="280"/>
      <c r="HL47" s="280"/>
      <c r="HM47" s="280"/>
      <c r="HN47" s="280"/>
      <c r="HO47" s="280"/>
      <c r="HP47" s="280"/>
      <c r="HQ47" s="280"/>
      <c r="HR47" s="280"/>
      <c r="HS47" s="280"/>
      <c r="HT47" s="280"/>
      <c r="HU47" s="280"/>
      <c r="HV47" s="280"/>
      <c r="HW47" s="280"/>
      <c r="HX47" s="280"/>
      <c r="HY47" s="280"/>
      <c r="HZ47" s="280"/>
      <c r="IA47" s="280"/>
      <c r="IB47" s="280"/>
      <c r="IC47" s="280"/>
      <c r="ID47" s="280"/>
      <c r="IE47" s="280"/>
      <c r="IF47" s="280"/>
      <c r="IG47" s="280"/>
      <c r="IH47" s="280"/>
      <c r="II47" s="280"/>
      <c r="IJ47" s="280"/>
      <c r="IK47" s="280"/>
      <c r="IL47" s="280"/>
      <c r="IM47" s="280"/>
      <c r="IN47" s="280"/>
      <c r="IO47" s="280"/>
      <c r="IP47" s="280"/>
      <c r="IQ47" s="280"/>
      <c r="IR47" s="280"/>
      <c r="IS47" s="280"/>
      <c r="IT47" s="280"/>
      <c r="IU47" s="280"/>
      <c r="IV47" s="280"/>
      <c r="IW47" s="280"/>
      <c r="IX47" s="280"/>
      <c r="IY47" s="280"/>
      <c r="IZ47" s="280"/>
      <c r="JA47" s="280"/>
      <c r="JB47" s="280"/>
      <c r="JC47" s="280"/>
      <c r="JD47" s="280"/>
      <c r="JE47" s="280"/>
      <c r="JF47" s="280"/>
      <c r="JG47" s="280"/>
      <c r="JH47" s="280"/>
      <c r="JI47" s="280"/>
      <c r="JJ47" s="280"/>
      <c r="JK47" s="280"/>
      <c r="JL47" s="280"/>
    </row>
    <row r="48" spans="1:272" s="281" customFormat="1">
      <c r="A48" s="357" t="s">
        <v>183</v>
      </c>
      <c r="B48" s="287"/>
      <c r="C48" s="287">
        <v>0</v>
      </c>
      <c r="D48" s="287">
        <v>0</v>
      </c>
      <c r="E48" s="287">
        <v>0</v>
      </c>
      <c r="F48" s="287">
        <v>0</v>
      </c>
      <c r="G48" s="287">
        <v>0</v>
      </c>
      <c r="H48" s="287">
        <v>0</v>
      </c>
      <c r="I48" s="287">
        <v>0</v>
      </c>
      <c r="J48" s="287">
        <v>0</v>
      </c>
      <c r="K48" s="287">
        <v>0</v>
      </c>
      <c r="L48" s="287">
        <v>0</v>
      </c>
      <c r="M48" s="287">
        <v>360</v>
      </c>
      <c r="N48" s="287">
        <v>0</v>
      </c>
      <c r="O48" s="287">
        <f t="shared" si="72"/>
        <v>360</v>
      </c>
      <c r="P48" s="329"/>
      <c r="Q48" s="287">
        <f t="shared" si="71"/>
        <v>0</v>
      </c>
      <c r="R48" s="287">
        <f t="shared" si="50"/>
        <v>0</v>
      </c>
      <c r="S48" s="287">
        <f t="shared" si="51"/>
        <v>0</v>
      </c>
      <c r="T48" s="287">
        <f t="shared" si="52"/>
        <v>0</v>
      </c>
      <c r="U48" s="287">
        <f t="shared" si="53"/>
        <v>0</v>
      </c>
      <c r="V48" s="287">
        <f t="shared" si="54"/>
        <v>0</v>
      </c>
      <c r="W48" s="287">
        <f t="shared" si="55"/>
        <v>0</v>
      </c>
      <c r="X48" s="287">
        <f t="shared" si="56"/>
        <v>0</v>
      </c>
      <c r="Y48" s="287">
        <f t="shared" si="57"/>
        <v>0</v>
      </c>
      <c r="Z48" s="287">
        <f t="shared" si="58"/>
        <v>0</v>
      </c>
      <c r="AA48" s="287">
        <f t="shared" si="59"/>
        <v>370.8</v>
      </c>
      <c r="AB48" s="287">
        <f t="shared" si="60"/>
        <v>0</v>
      </c>
      <c r="AC48" s="287">
        <f t="shared" si="65"/>
        <v>370.8</v>
      </c>
      <c r="AD48" s="329"/>
      <c r="AE48" s="287">
        <f t="shared" si="66"/>
        <v>0</v>
      </c>
      <c r="AF48" s="287">
        <f t="shared" si="61"/>
        <v>0</v>
      </c>
      <c r="AG48" s="287">
        <f t="shared" si="61"/>
        <v>0</v>
      </c>
      <c r="AH48" s="287">
        <f t="shared" si="61"/>
        <v>0</v>
      </c>
      <c r="AI48" s="287">
        <f t="shared" si="61"/>
        <v>0</v>
      </c>
      <c r="AJ48" s="287">
        <f t="shared" si="61"/>
        <v>0</v>
      </c>
      <c r="AK48" s="287">
        <f t="shared" si="61"/>
        <v>0</v>
      </c>
      <c r="AL48" s="287">
        <f t="shared" si="61"/>
        <v>0</v>
      </c>
      <c r="AM48" s="287">
        <f t="shared" si="61"/>
        <v>0</v>
      </c>
      <c r="AN48" s="287">
        <f t="shared" si="67"/>
        <v>0</v>
      </c>
      <c r="AO48" s="287">
        <f t="shared" si="62"/>
        <v>381.92400000000004</v>
      </c>
      <c r="AP48" s="287">
        <f t="shared" si="63"/>
        <v>0</v>
      </c>
      <c r="AQ48" s="287">
        <f t="shared" si="64"/>
        <v>381.92400000000004</v>
      </c>
      <c r="AR48" s="331"/>
      <c r="AS48" s="331"/>
      <c r="AT48" s="332"/>
      <c r="AU48" s="332"/>
      <c r="AV48" s="332"/>
      <c r="AW48" s="332"/>
      <c r="AX48" s="332"/>
      <c r="AY48" s="332"/>
      <c r="AZ48" s="332"/>
      <c r="BA48" s="332"/>
      <c r="BB48" s="332"/>
      <c r="BC48" s="332"/>
      <c r="BD48" s="332"/>
      <c r="BE48" s="332"/>
      <c r="BF48" s="332"/>
      <c r="BG48" s="332"/>
      <c r="BH48" s="332"/>
      <c r="BI48" s="332"/>
      <c r="BJ48" s="332"/>
      <c r="BK48" s="332"/>
      <c r="BL48" s="332"/>
      <c r="BM48" s="332"/>
      <c r="BN48" s="332"/>
      <c r="BO48" s="332"/>
      <c r="BP48" s="332"/>
      <c r="BQ48" s="332"/>
      <c r="BR48" s="332"/>
      <c r="BS48" s="332"/>
      <c r="BT48" s="332"/>
      <c r="BU48" s="332"/>
      <c r="BV48" s="332"/>
      <c r="BW48" s="332"/>
      <c r="BX48" s="332"/>
      <c r="BY48" s="332"/>
      <c r="BZ48" s="332"/>
      <c r="CA48" s="332"/>
      <c r="CB48" s="332"/>
      <c r="CC48" s="332"/>
      <c r="CD48" s="332"/>
      <c r="CE48" s="332"/>
      <c r="CF48" s="332"/>
      <c r="CG48" s="332"/>
      <c r="CH48" s="280"/>
      <c r="CI48" s="280"/>
      <c r="CJ48" s="280"/>
      <c r="CK48" s="280"/>
      <c r="CL48" s="280"/>
      <c r="CM48" s="280"/>
      <c r="CN48" s="280"/>
      <c r="CO48" s="280"/>
      <c r="CP48" s="280"/>
      <c r="CQ48" s="280"/>
      <c r="CR48" s="280"/>
      <c r="CS48" s="280"/>
      <c r="CT48" s="280"/>
      <c r="CU48" s="280"/>
      <c r="CV48" s="280"/>
      <c r="CW48" s="280"/>
      <c r="CX48" s="280"/>
      <c r="CY48" s="280"/>
      <c r="CZ48" s="280"/>
      <c r="DA48" s="280"/>
      <c r="DB48" s="280"/>
      <c r="DC48" s="280"/>
      <c r="DD48" s="280"/>
      <c r="DE48" s="280"/>
      <c r="DF48" s="280"/>
      <c r="DG48" s="280"/>
      <c r="DH48" s="280"/>
      <c r="DI48" s="280"/>
      <c r="DJ48" s="280"/>
      <c r="DK48" s="280"/>
      <c r="DL48" s="280"/>
      <c r="DM48" s="280"/>
      <c r="DN48" s="280"/>
      <c r="DO48" s="280"/>
      <c r="DP48" s="280"/>
      <c r="DQ48" s="280"/>
      <c r="DR48" s="280"/>
      <c r="DS48" s="280"/>
      <c r="DT48" s="280"/>
      <c r="DU48" s="280"/>
      <c r="DV48" s="280"/>
      <c r="DW48" s="280"/>
      <c r="DX48" s="280"/>
      <c r="DY48" s="280"/>
      <c r="DZ48" s="280"/>
      <c r="EA48" s="280"/>
      <c r="EB48" s="280"/>
      <c r="EC48" s="280"/>
      <c r="ED48" s="280"/>
      <c r="EE48" s="280"/>
      <c r="EF48" s="280"/>
      <c r="EG48" s="280"/>
      <c r="EH48" s="280"/>
      <c r="EI48" s="280"/>
      <c r="EJ48" s="280"/>
      <c r="EK48" s="280"/>
      <c r="EL48" s="280"/>
      <c r="EM48" s="280"/>
      <c r="EN48" s="280"/>
      <c r="EO48" s="280"/>
      <c r="EP48" s="280"/>
      <c r="EQ48" s="280"/>
      <c r="ER48" s="280"/>
      <c r="ES48" s="280"/>
      <c r="ET48" s="280"/>
      <c r="EU48" s="280"/>
      <c r="EV48" s="280"/>
      <c r="EW48" s="280"/>
      <c r="EX48" s="280"/>
      <c r="EY48" s="280"/>
      <c r="EZ48" s="280"/>
      <c r="FA48" s="280"/>
      <c r="FB48" s="280"/>
      <c r="FC48" s="280"/>
      <c r="FD48" s="280"/>
      <c r="FE48" s="280"/>
      <c r="FF48" s="280"/>
      <c r="FG48" s="280"/>
      <c r="FH48" s="280"/>
      <c r="FI48" s="280"/>
      <c r="FJ48" s="280"/>
      <c r="FK48" s="280"/>
      <c r="FL48" s="280"/>
      <c r="FM48" s="280"/>
      <c r="FN48" s="280"/>
      <c r="FO48" s="280"/>
      <c r="FP48" s="280"/>
      <c r="FQ48" s="280"/>
      <c r="FR48" s="280"/>
      <c r="FS48" s="280"/>
      <c r="FT48" s="280"/>
      <c r="FU48" s="280"/>
      <c r="FV48" s="280"/>
      <c r="FW48" s="280"/>
      <c r="FX48" s="280"/>
      <c r="FY48" s="280"/>
      <c r="FZ48" s="280"/>
      <c r="GA48" s="280"/>
      <c r="GB48" s="280"/>
      <c r="GC48" s="280"/>
      <c r="GD48" s="280"/>
      <c r="GE48" s="280"/>
      <c r="GF48" s="280"/>
      <c r="GG48" s="280"/>
      <c r="GH48" s="280"/>
      <c r="GI48" s="280"/>
      <c r="GJ48" s="280"/>
      <c r="GK48" s="280"/>
      <c r="GL48" s="280"/>
      <c r="GM48" s="280"/>
      <c r="GN48" s="280"/>
      <c r="GO48" s="280"/>
      <c r="GP48" s="280"/>
      <c r="GQ48" s="280"/>
      <c r="GR48" s="280"/>
      <c r="GS48" s="280"/>
      <c r="GT48" s="280"/>
      <c r="GU48" s="280"/>
      <c r="GV48" s="280"/>
      <c r="GW48" s="280"/>
      <c r="GX48" s="280"/>
      <c r="GY48" s="280"/>
      <c r="GZ48" s="280"/>
      <c r="HA48" s="280"/>
      <c r="HB48" s="280"/>
      <c r="HC48" s="280"/>
      <c r="HD48" s="280"/>
      <c r="HE48" s="280"/>
      <c r="HF48" s="280"/>
      <c r="HG48" s="280"/>
      <c r="HH48" s="280"/>
      <c r="HI48" s="280"/>
      <c r="HJ48" s="280"/>
      <c r="HK48" s="280"/>
      <c r="HL48" s="280"/>
      <c r="HM48" s="280"/>
      <c r="HN48" s="280"/>
      <c r="HO48" s="280"/>
      <c r="HP48" s="280"/>
      <c r="HQ48" s="280"/>
      <c r="HR48" s="280"/>
      <c r="HS48" s="280"/>
      <c r="HT48" s="280"/>
      <c r="HU48" s="280"/>
      <c r="HV48" s="280"/>
      <c r="HW48" s="280"/>
      <c r="HX48" s="280"/>
      <c r="HY48" s="280"/>
      <c r="HZ48" s="280"/>
      <c r="IA48" s="280"/>
      <c r="IB48" s="280"/>
      <c r="IC48" s="280"/>
      <c r="ID48" s="280"/>
      <c r="IE48" s="280"/>
      <c r="IF48" s="280"/>
      <c r="IG48" s="280"/>
      <c r="IH48" s="280"/>
      <c r="II48" s="280"/>
      <c r="IJ48" s="280"/>
      <c r="IK48" s="280"/>
      <c r="IL48" s="280"/>
      <c r="IM48" s="280"/>
      <c r="IN48" s="280"/>
      <c r="IO48" s="280"/>
      <c r="IP48" s="280"/>
      <c r="IQ48" s="280"/>
      <c r="IR48" s="280"/>
      <c r="IS48" s="280"/>
      <c r="IT48" s="280"/>
      <c r="IU48" s="280"/>
      <c r="IV48" s="280"/>
      <c r="IW48" s="280"/>
      <c r="IX48" s="280"/>
      <c r="IY48" s="280"/>
      <c r="IZ48" s="280"/>
      <c r="JA48" s="280"/>
      <c r="JB48" s="280"/>
      <c r="JC48" s="280"/>
      <c r="JD48" s="280"/>
      <c r="JE48" s="280"/>
      <c r="JF48" s="280"/>
      <c r="JG48" s="280"/>
      <c r="JH48" s="280"/>
      <c r="JI48" s="280"/>
      <c r="JJ48" s="280"/>
      <c r="JK48" s="280"/>
      <c r="JL48" s="280"/>
    </row>
    <row r="49" spans="1:272" s="281" customFormat="1">
      <c r="A49" s="357" t="s">
        <v>113</v>
      </c>
      <c r="B49" s="287"/>
      <c r="C49" s="287">
        <v>0</v>
      </c>
      <c r="D49" s="287">
        <v>0</v>
      </c>
      <c r="E49" s="395">
        <f>239+(3*54.305)</f>
        <v>401.91499999999996</v>
      </c>
      <c r="F49" s="395">
        <f>239+(6*54.305)</f>
        <v>564.82999999999993</v>
      </c>
      <c r="G49" s="395">
        <f>239+(8*54.305)</f>
        <v>673.44</v>
      </c>
      <c r="H49" s="395">
        <f>239+(10*54.305)</f>
        <v>782.05</v>
      </c>
      <c r="I49" s="395">
        <f>239+(12*54.305)</f>
        <v>890.66</v>
      </c>
      <c r="J49" s="395">
        <f>239+(15*54.305)</f>
        <v>1053.575</v>
      </c>
      <c r="K49" s="395">
        <f>239+(17*54.305)</f>
        <v>1162.1849999999999</v>
      </c>
      <c r="L49" s="395">
        <f>239+(19*54.305)</f>
        <v>1270.7950000000001</v>
      </c>
      <c r="M49" s="395">
        <f>239+(22*54.305)</f>
        <v>1433.71</v>
      </c>
      <c r="N49" s="395">
        <f>239+(24*54.305)</f>
        <v>1542.32</v>
      </c>
      <c r="O49" s="287">
        <f>SUM(C49:N49)</f>
        <v>9775.48</v>
      </c>
      <c r="P49" s="329"/>
      <c r="Q49" s="395">
        <f>239+(26*54.305)</f>
        <v>1650.93</v>
      </c>
      <c r="R49" s="395">
        <f>239+(29*54.305)</f>
        <v>1813.845</v>
      </c>
      <c r="S49" s="395">
        <f>239+(31*54.305)</f>
        <v>1922.4549999999999</v>
      </c>
      <c r="T49" s="395">
        <f>239+(33*54.305)</f>
        <v>2031.0650000000001</v>
      </c>
      <c r="U49" s="395">
        <f>239+(35*54.305)</f>
        <v>2139.6750000000002</v>
      </c>
      <c r="V49" s="395">
        <f>239+(38*54.305)</f>
        <v>2302.59</v>
      </c>
      <c r="W49" s="395">
        <f>239+(40*54.305)</f>
        <v>2411.1999999999998</v>
      </c>
      <c r="X49" s="395">
        <f>239+(42*54.305)</f>
        <v>2519.81</v>
      </c>
      <c r="Y49" s="395">
        <f>239+(45*54.305)</f>
        <v>2682.7249999999999</v>
      </c>
      <c r="Z49" s="395">
        <f>239+(47*54.305)</f>
        <v>2791.335</v>
      </c>
      <c r="AA49" s="395">
        <f>239+(49*54.305)</f>
        <v>2899.9450000000002</v>
      </c>
      <c r="AB49" s="395">
        <f>239+(52*54.305)</f>
        <v>3062.86</v>
      </c>
      <c r="AC49" s="287">
        <f>SUM(Q49:AB49)</f>
        <v>28228.435000000001</v>
      </c>
      <c r="AD49" s="370"/>
      <c r="AE49" s="395">
        <f>239+(54*54.305)</f>
        <v>3171.47</v>
      </c>
      <c r="AF49" s="395">
        <f>239+(56*54.305)</f>
        <v>3280.08</v>
      </c>
      <c r="AG49" s="396">
        <f t="shared" ref="AG49:AP49" si="76">R49*1</f>
        <v>1813.845</v>
      </c>
      <c r="AH49" s="397">
        <f t="shared" si="76"/>
        <v>1922.4549999999999</v>
      </c>
      <c r="AI49" s="397">
        <f t="shared" si="76"/>
        <v>2031.0650000000001</v>
      </c>
      <c r="AJ49" s="397">
        <f t="shared" si="76"/>
        <v>2139.6750000000002</v>
      </c>
      <c r="AK49" s="397">
        <f t="shared" si="76"/>
        <v>2302.59</v>
      </c>
      <c r="AL49" s="397">
        <f t="shared" si="76"/>
        <v>2411.1999999999998</v>
      </c>
      <c r="AM49" s="397">
        <f t="shared" si="76"/>
        <v>2519.81</v>
      </c>
      <c r="AN49" s="397">
        <f t="shared" si="76"/>
        <v>2682.7249999999999</v>
      </c>
      <c r="AO49" s="397">
        <f t="shared" si="76"/>
        <v>2791.335</v>
      </c>
      <c r="AP49" s="397">
        <f t="shared" si="76"/>
        <v>2899.9450000000002</v>
      </c>
      <c r="AQ49" s="287">
        <f t="shared" si="64"/>
        <v>29966.195</v>
      </c>
      <c r="AR49" s="370"/>
      <c r="AS49" s="370"/>
      <c r="AT49" s="374"/>
      <c r="AU49" s="374"/>
      <c r="AV49" s="374"/>
      <c r="AW49" s="374"/>
      <c r="AX49" s="374"/>
      <c r="AY49" s="374"/>
      <c r="AZ49" s="374"/>
      <c r="BA49" s="374"/>
      <c r="BB49" s="374"/>
      <c r="BC49" s="374"/>
      <c r="BD49" s="374"/>
      <c r="BE49" s="374"/>
      <c r="BF49" s="374"/>
      <c r="BG49" s="374"/>
      <c r="BH49" s="374"/>
      <c r="BI49" s="374"/>
      <c r="BJ49" s="374"/>
      <c r="BK49" s="374"/>
      <c r="BL49" s="374"/>
      <c r="BM49" s="374"/>
      <c r="BN49" s="374"/>
      <c r="BO49" s="374"/>
      <c r="BP49" s="374"/>
      <c r="BQ49" s="374"/>
      <c r="BR49" s="374"/>
      <c r="BS49" s="374"/>
      <c r="BT49" s="374"/>
      <c r="BU49" s="374"/>
      <c r="BV49" s="374"/>
      <c r="BW49" s="374"/>
      <c r="BX49" s="374"/>
      <c r="BY49" s="374"/>
      <c r="BZ49" s="374"/>
      <c r="CA49" s="374"/>
      <c r="CB49" s="374"/>
      <c r="CC49" s="374"/>
      <c r="CD49" s="374"/>
      <c r="CE49" s="374"/>
      <c r="CF49" s="374"/>
      <c r="CG49" s="374"/>
      <c r="CH49" s="330"/>
      <c r="CI49" s="330"/>
      <c r="CJ49" s="330"/>
      <c r="CK49" s="330"/>
      <c r="CL49" s="330"/>
      <c r="CM49" s="330"/>
      <c r="CN49" s="330"/>
      <c r="CO49" s="330"/>
      <c r="CP49" s="330"/>
      <c r="CQ49" s="330"/>
      <c r="CR49" s="330"/>
      <c r="CS49" s="330"/>
      <c r="CT49" s="330"/>
      <c r="CU49" s="330"/>
      <c r="CV49" s="330"/>
      <c r="CW49" s="330"/>
      <c r="CX49" s="330"/>
      <c r="CY49" s="330"/>
      <c r="CZ49" s="330"/>
      <c r="DA49" s="330"/>
      <c r="DB49" s="330"/>
      <c r="DC49" s="330"/>
      <c r="DD49" s="330"/>
      <c r="DE49" s="330"/>
      <c r="DF49" s="330"/>
      <c r="DG49" s="330"/>
      <c r="DH49" s="330"/>
      <c r="DI49" s="330"/>
      <c r="DJ49" s="330"/>
      <c r="DK49" s="330"/>
      <c r="DL49" s="330"/>
      <c r="DM49" s="330"/>
      <c r="DN49" s="330"/>
      <c r="DO49" s="330"/>
      <c r="DP49" s="330"/>
      <c r="DQ49" s="330"/>
      <c r="DR49" s="330"/>
      <c r="DS49" s="330"/>
      <c r="DT49" s="330"/>
      <c r="DU49" s="330"/>
      <c r="DV49" s="330"/>
      <c r="DW49" s="330"/>
      <c r="DX49" s="330"/>
      <c r="DY49" s="330"/>
      <c r="DZ49" s="330"/>
      <c r="EA49" s="330"/>
      <c r="EB49" s="330"/>
      <c r="EC49" s="330"/>
      <c r="ED49" s="330"/>
      <c r="EE49" s="330"/>
      <c r="EF49" s="330"/>
      <c r="EG49" s="330"/>
      <c r="EH49" s="330"/>
      <c r="EI49" s="330"/>
      <c r="EJ49" s="330"/>
      <c r="EK49" s="330"/>
      <c r="EL49" s="330"/>
      <c r="EM49" s="330"/>
      <c r="EN49" s="330"/>
      <c r="EO49" s="330"/>
      <c r="EP49" s="330"/>
      <c r="EQ49" s="330"/>
      <c r="ER49" s="330"/>
      <c r="ES49" s="330"/>
      <c r="ET49" s="330"/>
      <c r="EU49" s="330"/>
      <c r="EV49" s="330"/>
      <c r="EW49" s="330"/>
      <c r="EX49" s="330"/>
      <c r="EY49" s="330"/>
    </row>
    <row r="50" spans="1:272" s="361" customFormat="1" ht="17">
      <c r="A50" s="350" t="s">
        <v>176</v>
      </c>
      <c r="B50" s="349">
        <f>SUM(B39:B48)</f>
        <v>600</v>
      </c>
      <c r="C50" s="349">
        <f>SUM(C39:C49)</f>
        <v>2366.6666666666665</v>
      </c>
      <c r="D50" s="349">
        <f>SUM(D39:D49)</f>
        <v>2366.6666666666665</v>
      </c>
      <c r="E50" s="349">
        <f t="shared" ref="E50:N50" si="77">SUM(E39:E49)</f>
        <v>2768.5816666666665</v>
      </c>
      <c r="F50" s="349">
        <f t="shared" si="77"/>
        <v>2931.4966666666664</v>
      </c>
      <c r="G50" s="349">
        <f>SUM(G39:G49)</f>
        <v>3040.1066666666666</v>
      </c>
      <c r="H50" s="349">
        <f t="shared" si="77"/>
        <v>3148.7166666666662</v>
      </c>
      <c r="I50" s="349">
        <f t="shared" si="77"/>
        <v>4257.3266666666668</v>
      </c>
      <c r="J50" s="349">
        <f t="shared" si="77"/>
        <v>4420.2416666666668</v>
      </c>
      <c r="K50" s="349">
        <f t="shared" si="77"/>
        <v>4528.8516666666665</v>
      </c>
      <c r="L50" s="349">
        <f t="shared" si="77"/>
        <v>4637.4616666666661</v>
      </c>
      <c r="M50" s="349">
        <f t="shared" si="77"/>
        <v>5460.376666666667</v>
      </c>
      <c r="N50" s="349">
        <f t="shared" si="77"/>
        <v>4908.9866666666667</v>
      </c>
      <c r="O50" s="349">
        <f>SUM(O39:O49)</f>
        <v>45435.479999999996</v>
      </c>
      <c r="P50" s="329"/>
      <c r="Q50" s="349">
        <f>SUM(Q39:Q49)</f>
        <v>7171.9299999999994</v>
      </c>
      <c r="R50" s="349">
        <f t="shared" ref="R50:AB50" si="78">SUM(R39:R49)</f>
        <v>7334.8449999999993</v>
      </c>
      <c r="S50" s="349">
        <f t="shared" si="78"/>
        <v>7443.454999999999</v>
      </c>
      <c r="T50" s="349">
        <f t="shared" si="78"/>
        <v>7552.0649999999987</v>
      </c>
      <c r="U50" s="349">
        <f t="shared" si="78"/>
        <v>7660.6749999999993</v>
      </c>
      <c r="V50" s="349">
        <f t="shared" si="78"/>
        <v>7823.5899999999992</v>
      </c>
      <c r="W50" s="349">
        <f t="shared" si="78"/>
        <v>7962.1999999999989</v>
      </c>
      <c r="X50" s="349">
        <f t="shared" si="78"/>
        <v>8070.8099999999995</v>
      </c>
      <c r="Y50" s="349">
        <f t="shared" si="78"/>
        <v>8233.7249999999985</v>
      </c>
      <c r="Z50" s="349">
        <f t="shared" si="78"/>
        <v>8342.3349999999991</v>
      </c>
      <c r="AA50" s="349">
        <f>SUM(AA39:AA49)</f>
        <v>9130.744999999999</v>
      </c>
      <c r="AB50" s="349">
        <f t="shared" si="78"/>
        <v>8613.8599999999988</v>
      </c>
      <c r="AC50" s="349">
        <f>SUM(AC39:AC49)</f>
        <v>95340.235000000001</v>
      </c>
      <c r="AD50" s="329"/>
      <c r="AE50" s="349">
        <f>SUM(AE39:AE49)</f>
        <v>8858.1</v>
      </c>
      <c r="AF50" s="349">
        <f t="shared" ref="AF50:AO50" si="79">SUM(AF39:AF49)</f>
        <v>8966.7099999999991</v>
      </c>
      <c r="AG50" s="349">
        <f t="shared" si="79"/>
        <v>7500.4750000000004</v>
      </c>
      <c r="AH50" s="349">
        <f t="shared" si="79"/>
        <v>7609.085</v>
      </c>
      <c r="AI50" s="349">
        <f t="shared" si="79"/>
        <v>7717.6949999999997</v>
      </c>
      <c r="AJ50" s="349">
        <f t="shared" si="79"/>
        <v>7826.3050000000003</v>
      </c>
      <c r="AK50" s="349">
        <f t="shared" si="79"/>
        <v>8020.1200000000008</v>
      </c>
      <c r="AL50" s="349">
        <f t="shared" si="79"/>
        <v>8128.7300000000005</v>
      </c>
      <c r="AM50" s="349">
        <f t="shared" si="79"/>
        <v>8237.34</v>
      </c>
      <c r="AN50" s="349">
        <f t="shared" si="79"/>
        <v>8400.255000000001</v>
      </c>
      <c r="AO50" s="349">
        <f t="shared" si="79"/>
        <v>9209.0590000000011</v>
      </c>
      <c r="AP50" s="349">
        <f>SUM(AP39:AP49)</f>
        <v>8617.4750000000004</v>
      </c>
      <c r="AQ50" s="349">
        <f>SUM(AQ39:AQ49)</f>
        <v>99091.349000000017</v>
      </c>
      <c r="AR50" s="331"/>
      <c r="AS50" s="331"/>
      <c r="AT50" s="332"/>
      <c r="AU50" s="332"/>
      <c r="AV50" s="332"/>
      <c r="AW50" s="332"/>
      <c r="AX50" s="332"/>
      <c r="AY50" s="332"/>
      <c r="AZ50" s="332"/>
      <c r="BA50" s="332"/>
      <c r="BB50" s="332"/>
      <c r="BC50" s="332"/>
      <c r="BD50" s="332"/>
      <c r="BE50" s="332"/>
      <c r="BF50" s="332"/>
      <c r="BG50" s="332"/>
      <c r="BH50" s="332"/>
      <c r="BI50" s="332"/>
      <c r="BJ50" s="332"/>
      <c r="BK50" s="332"/>
      <c r="BL50" s="332"/>
      <c r="BM50" s="332"/>
      <c r="BN50" s="332"/>
      <c r="BO50" s="332"/>
      <c r="BP50" s="332"/>
      <c r="BQ50" s="332"/>
      <c r="BR50" s="332"/>
      <c r="BS50" s="332"/>
      <c r="BT50" s="332"/>
      <c r="BU50" s="332"/>
      <c r="BV50" s="332"/>
      <c r="BW50" s="332"/>
      <c r="BX50" s="332"/>
      <c r="BY50" s="332"/>
      <c r="BZ50" s="332"/>
      <c r="CA50" s="332"/>
      <c r="CB50" s="332"/>
      <c r="CC50" s="332"/>
      <c r="CD50" s="332"/>
      <c r="CE50" s="332"/>
      <c r="CF50" s="332"/>
      <c r="CG50" s="332"/>
      <c r="CH50" s="360"/>
      <c r="CI50" s="360"/>
      <c r="CJ50" s="360"/>
      <c r="CK50" s="360"/>
      <c r="CL50" s="360"/>
      <c r="CM50" s="360"/>
      <c r="CN50" s="360"/>
      <c r="CO50" s="360"/>
      <c r="CP50" s="360"/>
      <c r="CQ50" s="360"/>
      <c r="CR50" s="360"/>
      <c r="CS50" s="360"/>
      <c r="CT50" s="360"/>
      <c r="CU50" s="360"/>
      <c r="CV50" s="360"/>
      <c r="CW50" s="360"/>
      <c r="CX50" s="360"/>
      <c r="CY50" s="360"/>
      <c r="CZ50" s="360"/>
      <c r="DA50" s="360"/>
      <c r="DB50" s="360"/>
      <c r="DC50" s="360"/>
      <c r="DD50" s="360"/>
      <c r="DE50" s="360"/>
      <c r="DF50" s="360"/>
      <c r="DG50" s="360"/>
      <c r="DH50" s="360"/>
      <c r="DI50" s="360"/>
      <c r="DJ50" s="360"/>
      <c r="DK50" s="360"/>
      <c r="DL50" s="360"/>
      <c r="DM50" s="360"/>
      <c r="DN50" s="360"/>
      <c r="DO50" s="360"/>
      <c r="DP50" s="360"/>
      <c r="DQ50" s="360"/>
      <c r="DR50" s="360"/>
      <c r="DS50" s="360"/>
      <c r="DT50" s="360"/>
      <c r="DU50" s="360"/>
      <c r="DV50" s="360"/>
      <c r="DW50" s="360"/>
      <c r="DX50" s="360"/>
      <c r="DY50" s="360"/>
      <c r="DZ50" s="360"/>
      <c r="EA50" s="360"/>
      <c r="EB50" s="360"/>
      <c r="EC50" s="360"/>
      <c r="ED50" s="360"/>
      <c r="EE50" s="360"/>
      <c r="EF50" s="360"/>
      <c r="EG50" s="360"/>
      <c r="EH50" s="360"/>
      <c r="EI50" s="360"/>
      <c r="EJ50" s="360"/>
      <c r="EK50" s="360"/>
      <c r="EL50" s="360"/>
      <c r="EM50" s="360"/>
      <c r="EN50" s="360"/>
      <c r="EO50" s="360"/>
      <c r="EP50" s="360"/>
      <c r="EQ50" s="360"/>
      <c r="ER50" s="360"/>
      <c r="ES50" s="360"/>
      <c r="ET50" s="360"/>
      <c r="EU50" s="360"/>
      <c r="EV50" s="360"/>
      <c r="EW50" s="360"/>
      <c r="EX50" s="360"/>
      <c r="EY50" s="360"/>
      <c r="EZ50" s="360"/>
      <c r="FA50" s="360"/>
      <c r="FB50" s="360"/>
      <c r="FC50" s="360"/>
      <c r="FD50" s="360"/>
      <c r="FE50" s="360"/>
      <c r="FF50" s="360"/>
      <c r="FG50" s="360"/>
      <c r="FH50" s="360"/>
      <c r="FI50" s="360"/>
      <c r="FJ50" s="360"/>
      <c r="FK50" s="360"/>
      <c r="FL50" s="360"/>
      <c r="FM50" s="360"/>
      <c r="FN50" s="360"/>
      <c r="FO50" s="360"/>
      <c r="FP50" s="360"/>
      <c r="FQ50" s="360"/>
      <c r="FR50" s="360"/>
      <c r="FS50" s="360"/>
      <c r="FT50" s="360"/>
      <c r="FU50" s="360"/>
      <c r="FV50" s="360"/>
      <c r="FW50" s="360"/>
      <c r="FX50" s="360"/>
      <c r="FY50" s="360"/>
      <c r="FZ50" s="360"/>
      <c r="GA50" s="360"/>
      <c r="GB50" s="360"/>
      <c r="GC50" s="360"/>
      <c r="GD50" s="360"/>
      <c r="GE50" s="360"/>
      <c r="GF50" s="360"/>
      <c r="GG50" s="360"/>
      <c r="GH50" s="360"/>
      <c r="GI50" s="360"/>
      <c r="GJ50" s="360"/>
      <c r="GK50" s="360"/>
      <c r="GL50" s="360"/>
      <c r="GM50" s="360"/>
      <c r="GN50" s="360"/>
      <c r="GO50" s="360"/>
      <c r="GP50" s="360"/>
      <c r="GQ50" s="360"/>
      <c r="GR50" s="360"/>
      <c r="GS50" s="360"/>
      <c r="GT50" s="360"/>
      <c r="GU50" s="360"/>
      <c r="GV50" s="360"/>
      <c r="GW50" s="360"/>
      <c r="GX50" s="360"/>
      <c r="GY50" s="360"/>
      <c r="GZ50" s="360"/>
      <c r="HA50" s="360"/>
      <c r="HB50" s="360"/>
      <c r="HC50" s="360"/>
      <c r="HD50" s="360"/>
      <c r="HE50" s="360"/>
      <c r="HF50" s="360"/>
      <c r="HG50" s="360"/>
      <c r="HH50" s="360"/>
      <c r="HI50" s="360"/>
      <c r="HJ50" s="360"/>
      <c r="HK50" s="360"/>
      <c r="HL50" s="360"/>
      <c r="HM50" s="360"/>
      <c r="HN50" s="360"/>
      <c r="HO50" s="360"/>
      <c r="HP50" s="360"/>
      <c r="HQ50" s="360"/>
      <c r="HR50" s="360"/>
      <c r="HS50" s="360"/>
      <c r="HT50" s="360"/>
      <c r="HU50" s="360"/>
      <c r="HV50" s="360"/>
      <c r="HW50" s="360"/>
      <c r="HX50" s="360"/>
      <c r="HY50" s="360"/>
      <c r="HZ50" s="360"/>
      <c r="IA50" s="360"/>
      <c r="IB50" s="360"/>
      <c r="IC50" s="360"/>
      <c r="ID50" s="360"/>
      <c r="IE50" s="360"/>
      <c r="IF50" s="360"/>
      <c r="IG50" s="360"/>
      <c r="IH50" s="360"/>
      <c r="II50" s="360"/>
      <c r="IJ50" s="360"/>
      <c r="IK50" s="360"/>
      <c r="IL50" s="360"/>
      <c r="IM50" s="360"/>
      <c r="IN50" s="360"/>
      <c r="IO50" s="360"/>
      <c r="IP50" s="360"/>
      <c r="IQ50" s="360"/>
      <c r="IR50" s="360"/>
      <c r="IS50" s="360"/>
      <c r="IT50" s="360"/>
      <c r="IU50" s="360"/>
      <c r="IV50" s="360"/>
      <c r="IW50" s="360"/>
      <c r="IX50" s="360"/>
      <c r="IY50" s="360"/>
      <c r="IZ50" s="360"/>
      <c r="JA50" s="360"/>
      <c r="JB50" s="360"/>
      <c r="JC50" s="360"/>
      <c r="JD50" s="360"/>
      <c r="JE50" s="360"/>
      <c r="JF50" s="360"/>
      <c r="JG50" s="360"/>
      <c r="JH50" s="360"/>
      <c r="JI50" s="360"/>
      <c r="JJ50" s="360"/>
      <c r="JK50" s="360"/>
      <c r="JL50" s="360"/>
    </row>
    <row r="51" spans="1:272" s="359" customFormat="1">
      <c r="A51" s="366"/>
      <c r="B51" s="367"/>
      <c r="C51" s="367"/>
      <c r="D51" s="367"/>
      <c r="E51" s="367"/>
      <c r="F51" s="367"/>
      <c r="G51" s="367"/>
      <c r="H51" s="367"/>
      <c r="I51" s="367"/>
      <c r="J51" s="367"/>
      <c r="K51" s="367"/>
      <c r="L51" s="367"/>
      <c r="M51" s="367"/>
      <c r="N51" s="367"/>
      <c r="O51" s="367"/>
      <c r="P51" s="329"/>
      <c r="Q51" s="367"/>
      <c r="R51" s="367"/>
      <c r="S51" s="367"/>
      <c r="T51" s="367"/>
      <c r="U51" s="367"/>
      <c r="V51" s="367"/>
      <c r="W51" s="367"/>
      <c r="X51" s="367"/>
      <c r="Y51" s="367"/>
      <c r="Z51" s="367"/>
      <c r="AA51" s="367"/>
      <c r="AB51" s="367"/>
      <c r="AC51" s="367"/>
      <c r="AD51" s="329"/>
      <c r="AE51" s="367"/>
      <c r="AF51" s="367"/>
      <c r="AG51" s="367"/>
      <c r="AH51" s="367"/>
      <c r="AI51" s="367"/>
      <c r="AJ51" s="367"/>
      <c r="AK51" s="367"/>
      <c r="AL51" s="367"/>
      <c r="AM51" s="367"/>
      <c r="AN51" s="367"/>
      <c r="AO51" s="367"/>
      <c r="AP51" s="367"/>
      <c r="AQ51" s="367"/>
      <c r="AR51" s="331"/>
      <c r="AS51" s="331"/>
      <c r="AT51" s="332"/>
      <c r="AU51" s="332"/>
      <c r="AV51" s="332"/>
      <c r="AW51" s="332"/>
      <c r="AX51" s="332"/>
      <c r="AY51" s="332"/>
      <c r="AZ51" s="332"/>
      <c r="BA51" s="332"/>
      <c r="BB51" s="332"/>
      <c r="BC51" s="332"/>
      <c r="BD51" s="332"/>
      <c r="BE51" s="332"/>
      <c r="BF51" s="332"/>
      <c r="BG51" s="332"/>
      <c r="BH51" s="332"/>
      <c r="BI51" s="332"/>
      <c r="BJ51" s="332"/>
      <c r="BK51" s="332"/>
      <c r="BL51" s="332"/>
      <c r="BM51" s="332"/>
      <c r="BN51" s="332"/>
      <c r="BO51" s="332"/>
      <c r="BP51" s="332"/>
      <c r="BQ51" s="332"/>
      <c r="BR51" s="332"/>
      <c r="BS51" s="332"/>
      <c r="BT51" s="332"/>
      <c r="BU51" s="332"/>
      <c r="BV51" s="332"/>
      <c r="BW51" s="332"/>
      <c r="BX51" s="332"/>
      <c r="BY51" s="332"/>
      <c r="BZ51" s="332"/>
      <c r="CA51" s="332"/>
      <c r="CB51" s="332"/>
      <c r="CC51" s="332"/>
      <c r="CD51" s="332"/>
      <c r="CE51" s="332"/>
      <c r="CF51" s="332"/>
      <c r="CG51" s="332"/>
      <c r="CH51" s="358"/>
      <c r="CI51" s="358"/>
      <c r="CJ51" s="358"/>
      <c r="CK51" s="358"/>
      <c r="CL51" s="358"/>
      <c r="CM51" s="358"/>
      <c r="CN51" s="358"/>
      <c r="CO51" s="358"/>
      <c r="CP51" s="358"/>
      <c r="CQ51" s="358"/>
      <c r="CR51" s="358"/>
      <c r="CS51" s="358"/>
      <c r="CT51" s="358"/>
      <c r="CU51" s="358"/>
      <c r="CV51" s="358"/>
      <c r="CW51" s="358"/>
      <c r="CX51" s="358"/>
      <c r="CY51" s="358"/>
      <c r="CZ51" s="358"/>
      <c r="DA51" s="358"/>
      <c r="DB51" s="358"/>
      <c r="DC51" s="358"/>
      <c r="DD51" s="358"/>
      <c r="DE51" s="358"/>
      <c r="DF51" s="358"/>
      <c r="DG51" s="358"/>
      <c r="DH51" s="358"/>
      <c r="DI51" s="358"/>
      <c r="DJ51" s="358"/>
      <c r="DK51" s="358"/>
      <c r="DL51" s="358"/>
      <c r="DM51" s="358"/>
      <c r="DN51" s="358"/>
      <c r="DO51" s="358"/>
      <c r="DP51" s="358"/>
      <c r="DQ51" s="358"/>
      <c r="DR51" s="358"/>
      <c r="DS51" s="358"/>
      <c r="DT51" s="358"/>
      <c r="DU51" s="358"/>
      <c r="DV51" s="358"/>
      <c r="DW51" s="358"/>
      <c r="DX51" s="358"/>
      <c r="DY51" s="358"/>
      <c r="DZ51" s="358"/>
      <c r="EA51" s="358"/>
      <c r="EB51" s="358"/>
      <c r="EC51" s="358"/>
      <c r="ED51" s="358"/>
      <c r="EE51" s="358"/>
      <c r="EF51" s="358"/>
      <c r="EG51" s="358"/>
      <c r="EH51" s="358"/>
      <c r="EI51" s="358"/>
      <c r="EJ51" s="358"/>
      <c r="EK51" s="358"/>
      <c r="EL51" s="358"/>
      <c r="EM51" s="358"/>
      <c r="EN51" s="358"/>
      <c r="EO51" s="358"/>
      <c r="EP51" s="358"/>
      <c r="EQ51" s="358"/>
      <c r="ER51" s="358"/>
      <c r="ES51" s="358"/>
      <c r="ET51" s="358"/>
      <c r="EU51" s="358"/>
      <c r="EV51" s="358"/>
      <c r="EW51" s="358"/>
      <c r="EX51" s="358"/>
      <c r="EY51" s="358"/>
      <c r="EZ51" s="358"/>
      <c r="FA51" s="358"/>
      <c r="FB51" s="358"/>
      <c r="FC51" s="358"/>
      <c r="FD51" s="358"/>
      <c r="FE51" s="358"/>
      <c r="FF51" s="358"/>
      <c r="FG51" s="358"/>
      <c r="FH51" s="358"/>
      <c r="FI51" s="358"/>
      <c r="FJ51" s="358"/>
      <c r="FK51" s="358"/>
      <c r="FL51" s="358"/>
      <c r="FM51" s="358"/>
      <c r="FN51" s="358"/>
      <c r="FO51" s="358"/>
      <c r="FP51" s="358"/>
      <c r="FQ51" s="358"/>
      <c r="FR51" s="358"/>
      <c r="FS51" s="358"/>
      <c r="FT51" s="358"/>
      <c r="FU51" s="358"/>
      <c r="FV51" s="358"/>
      <c r="FW51" s="358"/>
      <c r="FX51" s="358"/>
      <c r="FY51" s="358"/>
      <c r="FZ51" s="358"/>
      <c r="GA51" s="358"/>
      <c r="GB51" s="358"/>
      <c r="GC51" s="358"/>
      <c r="GD51" s="358"/>
      <c r="GE51" s="358"/>
      <c r="GF51" s="358"/>
      <c r="GG51" s="358"/>
      <c r="GH51" s="358"/>
      <c r="GI51" s="358"/>
      <c r="GJ51" s="358"/>
      <c r="GK51" s="358"/>
      <c r="GL51" s="358"/>
      <c r="GM51" s="358"/>
      <c r="GN51" s="358"/>
      <c r="GO51" s="358"/>
      <c r="GP51" s="358"/>
      <c r="GQ51" s="358"/>
      <c r="GR51" s="358"/>
      <c r="GS51" s="358"/>
      <c r="GT51" s="358"/>
      <c r="GU51" s="358"/>
      <c r="GV51" s="358"/>
      <c r="GW51" s="358"/>
      <c r="GX51" s="358"/>
      <c r="GY51" s="358"/>
      <c r="GZ51" s="358"/>
      <c r="HA51" s="358"/>
      <c r="HB51" s="358"/>
      <c r="HC51" s="358"/>
      <c r="HD51" s="358"/>
      <c r="HE51" s="358"/>
      <c r="HF51" s="358"/>
      <c r="HG51" s="358"/>
      <c r="HH51" s="358"/>
      <c r="HI51" s="358"/>
      <c r="HJ51" s="358"/>
      <c r="HK51" s="358"/>
      <c r="HL51" s="358"/>
      <c r="HM51" s="358"/>
      <c r="HN51" s="358"/>
      <c r="HO51" s="358"/>
      <c r="HP51" s="358"/>
      <c r="HQ51" s="358"/>
      <c r="HR51" s="358"/>
      <c r="HS51" s="358"/>
      <c r="HT51" s="358"/>
      <c r="HU51" s="358"/>
      <c r="HV51" s="358"/>
      <c r="HW51" s="358"/>
      <c r="HX51" s="358"/>
      <c r="HY51" s="358"/>
      <c r="HZ51" s="358"/>
      <c r="IA51" s="358"/>
      <c r="IB51" s="358"/>
      <c r="IC51" s="358"/>
      <c r="ID51" s="358"/>
      <c r="IE51" s="358"/>
      <c r="IF51" s="358"/>
      <c r="IG51" s="358"/>
      <c r="IH51" s="358"/>
      <c r="II51" s="358"/>
      <c r="IJ51" s="358"/>
      <c r="IK51" s="358"/>
      <c r="IL51" s="358"/>
      <c r="IM51" s="358"/>
      <c r="IN51" s="358"/>
      <c r="IO51" s="358"/>
      <c r="IP51" s="358"/>
      <c r="IQ51" s="358"/>
      <c r="IR51" s="358"/>
      <c r="IS51" s="358"/>
      <c r="IT51" s="358"/>
      <c r="IU51" s="358"/>
      <c r="IV51" s="358"/>
      <c r="IW51" s="358"/>
      <c r="IX51" s="358"/>
      <c r="IY51" s="358"/>
      <c r="IZ51" s="358"/>
      <c r="JA51" s="358"/>
      <c r="JB51" s="358"/>
      <c r="JC51" s="358"/>
      <c r="JD51" s="358"/>
      <c r="JE51" s="358"/>
      <c r="JF51" s="358"/>
      <c r="JG51" s="358"/>
      <c r="JH51" s="358"/>
      <c r="JI51" s="358"/>
      <c r="JJ51" s="358"/>
      <c r="JK51" s="358"/>
      <c r="JL51" s="358"/>
    </row>
    <row r="52" spans="1:272" s="369" customFormat="1">
      <c r="A52" s="355" t="s">
        <v>179</v>
      </c>
      <c r="B52" s="356"/>
      <c r="C52" s="356" t="str">
        <f>C38</f>
        <v>Month 1</v>
      </c>
      <c r="D52" s="356" t="str">
        <f t="shared" ref="D52:O52" si="80">D38</f>
        <v>Month 2</v>
      </c>
      <c r="E52" s="356" t="str">
        <f t="shared" si="80"/>
        <v>Month 3</v>
      </c>
      <c r="F52" s="356" t="str">
        <f t="shared" si="80"/>
        <v>Month 4</v>
      </c>
      <c r="G52" s="356" t="str">
        <f t="shared" si="80"/>
        <v>Month 5</v>
      </c>
      <c r="H52" s="356" t="str">
        <f t="shared" si="80"/>
        <v>Month 6</v>
      </c>
      <c r="I52" s="356" t="str">
        <f t="shared" si="80"/>
        <v>Month 7</v>
      </c>
      <c r="J52" s="356" t="str">
        <f t="shared" si="80"/>
        <v>Month 8</v>
      </c>
      <c r="K52" s="356" t="str">
        <f t="shared" si="80"/>
        <v>Month 9</v>
      </c>
      <c r="L52" s="356" t="str">
        <f t="shared" si="80"/>
        <v>Month 10</v>
      </c>
      <c r="M52" s="356" t="str">
        <f t="shared" si="80"/>
        <v>Month 11</v>
      </c>
      <c r="N52" s="356" t="str">
        <f t="shared" si="80"/>
        <v>Month 12</v>
      </c>
      <c r="O52" s="356" t="str">
        <f t="shared" si="80"/>
        <v>Year 1</v>
      </c>
      <c r="P52" s="372"/>
      <c r="Q52" s="376" t="str">
        <f>Q38</f>
        <v>Month 1</v>
      </c>
      <c r="R52" s="376" t="str">
        <f t="shared" ref="R52:AC52" si="81">R38</f>
        <v>Month 2</v>
      </c>
      <c r="S52" s="376" t="str">
        <f t="shared" si="81"/>
        <v>Month 3</v>
      </c>
      <c r="T52" s="376" t="str">
        <f t="shared" si="81"/>
        <v>Month 4</v>
      </c>
      <c r="U52" s="376" t="str">
        <f t="shared" si="81"/>
        <v>Month 5</v>
      </c>
      <c r="V52" s="376" t="str">
        <f t="shared" si="81"/>
        <v>Month 6</v>
      </c>
      <c r="W52" s="376" t="str">
        <f t="shared" si="81"/>
        <v>Month 7</v>
      </c>
      <c r="X52" s="376" t="str">
        <f t="shared" si="81"/>
        <v>Month 8</v>
      </c>
      <c r="Y52" s="376" t="str">
        <f t="shared" si="81"/>
        <v>Month 9</v>
      </c>
      <c r="Z52" s="376" t="str">
        <f t="shared" si="81"/>
        <v>Month 10</v>
      </c>
      <c r="AA52" s="376" t="str">
        <f t="shared" si="81"/>
        <v>Month 11</v>
      </c>
      <c r="AB52" s="376" t="str">
        <f t="shared" si="81"/>
        <v>Month 12</v>
      </c>
      <c r="AC52" s="376" t="str">
        <f t="shared" si="81"/>
        <v>Year 2</v>
      </c>
      <c r="AD52" s="371"/>
      <c r="AE52" s="376" t="str">
        <f>AE38</f>
        <v>Month 1</v>
      </c>
      <c r="AF52" s="376" t="str">
        <f t="shared" ref="AF52:AQ52" si="82">AF38</f>
        <v>Month 2</v>
      </c>
      <c r="AG52" s="376" t="str">
        <f t="shared" si="82"/>
        <v>Month 3</v>
      </c>
      <c r="AH52" s="376" t="str">
        <f t="shared" si="82"/>
        <v>Month 4</v>
      </c>
      <c r="AI52" s="376" t="str">
        <f t="shared" si="82"/>
        <v>Month 5</v>
      </c>
      <c r="AJ52" s="376" t="str">
        <f t="shared" si="82"/>
        <v>Month 6</v>
      </c>
      <c r="AK52" s="376" t="str">
        <f t="shared" si="82"/>
        <v>Month 7</v>
      </c>
      <c r="AL52" s="376" t="str">
        <f t="shared" si="82"/>
        <v>Month 8</v>
      </c>
      <c r="AM52" s="376" t="str">
        <f t="shared" si="82"/>
        <v>Month 9</v>
      </c>
      <c r="AN52" s="376" t="str">
        <f t="shared" si="82"/>
        <v>Month 10</v>
      </c>
      <c r="AO52" s="376" t="str">
        <f t="shared" si="82"/>
        <v>Month 11</v>
      </c>
      <c r="AP52" s="376" t="str">
        <f t="shared" si="82"/>
        <v>Month 12</v>
      </c>
      <c r="AQ52" s="376" t="str">
        <f t="shared" si="82"/>
        <v>Year 3</v>
      </c>
      <c r="AR52" s="371"/>
      <c r="AS52" s="371"/>
      <c r="AT52" s="381"/>
      <c r="AU52" s="381"/>
      <c r="AV52" s="381"/>
      <c r="AW52" s="381"/>
      <c r="AX52" s="381"/>
      <c r="AY52" s="381"/>
      <c r="AZ52" s="381"/>
      <c r="BA52" s="381"/>
      <c r="BB52" s="381"/>
      <c r="BC52" s="381"/>
      <c r="BD52" s="381"/>
      <c r="BE52" s="381"/>
      <c r="BF52" s="381"/>
      <c r="BG52" s="381"/>
      <c r="BH52" s="381"/>
      <c r="BI52" s="381"/>
      <c r="BJ52" s="381"/>
      <c r="BK52" s="381"/>
      <c r="BL52" s="381"/>
      <c r="BM52" s="381"/>
      <c r="BN52" s="381"/>
      <c r="BO52" s="381"/>
      <c r="BP52" s="381"/>
      <c r="BQ52" s="381"/>
      <c r="BR52" s="381"/>
      <c r="BS52" s="381"/>
      <c r="BT52" s="381"/>
      <c r="BU52" s="381"/>
      <c r="BV52" s="381"/>
      <c r="BW52" s="381"/>
      <c r="BX52" s="381"/>
      <c r="BY52" s="381"/>
      <c r="BZ52" s="381"/>
      <c r="CA52" s="381"/>
      <c r="CB52" s="381"/>
      <c r="CC52" s="381"/>
      <c r="CD52" s="381"/>
      <c r="CE52" s="381"/>
      <c r="CF52" s="381"/>
      <c r="CG52" s="381"/>
      <c r="CH52" s="368"/>
      <c r="CI52" s="368"/>
      <c r="CJ52" s="368"/>
      <c r="CK52" s="368"/>
      <c r="CL52" s="368"/>
      <c r="CM52" s="368"/>
      <c r="CN52" s="368"/>
      <c r="CO52" s="368"/>
      <c r="CP52" s="368"/>
      <c r="CQ52" s="368"/>
      <c r="CR52" s="368"/>
      <c r="CS52" s="368"/>
      <c r="CT52" s="368"/>
      <c r="CU52" s="368"/>
      <c r="CV52" s="368"/>
      <c r="CW52" s="368"/>
      <c r="CX52" s="368"/>
      <c r="CY52" s="368"/>
      <c r="CZ52" s="368"/>
      <c r="DA52" s="368"/>
      <c r="DB52" s="368"/>
      <c r="DC52" s="368"/>
      <c r="DD52" s="368"/>
      <c r="DE52" s="368"/>
      <c r="DF52" s="368"/>
      <c r="DG52" s="368"/>
      <c r="DH52" s="368"/>
      <c r="DI52" s="368"/>
      <c r="DJ52" s="368"/>
      <c r="DK52" s="368"/>
      <c r="DL52" s="368"/>
      <c r="DM52" s="368"/>
      <c r="DN52" s="368"/>
      <c r="DO52" s="368"/>
      <c r="DP52" s="368"/>
      <c r="DQ52" s="368"/>
      <c r="DR52" s="368"/>
      <c r="DS52" s="368"/>
      <c r="DT52" s="368"/>
      <c r="DU52" s="368"/>
      <c r="DV52" s="368"/>
      <c r="DW52" s="368"/>
      <c r="DX52" s="368"/>
      <c r="DY52" s="368"/>
      <c r="DZ52" s="368"/>
      <c r="EA52" s="368"/>
      <c r="EB52" s="368"/>
      <c r="EC52" s="368"/>
      <c r="ED52" s="368"/>
      <c r="EE52" s="368"/>
      <c r="EF52" s="368"/>
      <c r="EG52" s="368"/>
      <c r="EH52" s="368"/>
      <c r="EI52" s="368"/>
      <c r="EJ52" s="368"/>
      <c r="EK52" s="368"/>
      <c r="EL52" s="368"/>
      <c r="EM52" s="368"/>
      <c r="EN52" s="368"/>
      <c r="EO52" s="368"/>
      <c r="EP52" s="368"/>
      <c r="EQ52" s="368"/>
      <c r="ER52" s="368"/>
      <c r="ES52" s="368"/>
      <c r="ET52" s="368"/>
      <c r="EU52" s="368"/>
      <c r="EV52" s="368"/>
      <c r="EW52" s="368"/>
      <c r="EX52" s="368"/>
      <c r="EY52" s="368"/>
    </row>
    <row r="53" spans="1:272" s="281" customFormat="1">
      <c r="A53" s="357" t="s">
        <v>147</v>
      </c>
      <c r="B53" s="287"/>
      <c r="C53" s="287">
        <v>50</v>
      </c>
      <c r="D53" s="287">
        <v>50</v>
      </c>
      <c r="E53" s="287">
        <v>50</v>
      </c>
      <c r="F53" s="287">
        <v>50</v>
      </c>
      <c r="G53" s="287">
        <v>50</v>
      </c>
      <c r="H53" s="287">
        <v>50</v>
      </c>
      <c r="I53" s="287">
        <v>50</v>
      </c>
      <c r="J53" s="287">
        <v>50</v>
      </c>
      <c r="K53" s="287">
        <v>50</v>
      </c>
      <c r="L53" s="287">
        <v>50</v>
      </c>
      <c r="M53" s="287">
        <v>50</v>
      </c>
      <c r="N53" s="287">
        <v>50</v>
      </c>
      <c r="O53" s="287">
        <f>SUM(C53:N53)</f>
        <v>600</v>
      </c>
      <c r="P53" s="329"/>
      <c r="Q53" s="287">
        <f t="shared" ref="Q53:Q55" si="83">C53*1.03</f>
        <v>51.5</v>
      </c>
      <c r="R53" s="287">
        <f t="shared" ref="R53:AB53" si="84">C53*1.03</f>
        <v>51.5</v>
      </c>
      <c r="S53" s="287">
        <f t="shared" si="84"/>
        <v>51.5</v>
      </c>
      <c r="T53" s="287">
        <f t="shared" si="84"/>
        <v>51.5</v>
      </c>
      <c r="U53" s="287">
        <f t="shared" si="84"/>
        <v>51.5</v>
      </c>
      <c r="V53" s="287">
        <f t="shared" si="84"/>
        <v>51.5</v>
      </c>
      <c r="W53" s="287">
        <f t="shared" si="84"/>
        <v>51.5</v>
      </c>
      <c r="X53" s="287">
        <f t="shared" si="84"/>
        <v>51.5</v>
      </c>
      <c r="Y53" s="287">
        <f t="shared" si="84"/>
        <v>51.5</v>
      </c>
      <c r="Z53" s="287">
        <f t="shared" si="84"/>
        <v>51.5</v>
      </c>
      <c r="AA53" s="287">
        <f t="shared" si="84"/>
        <v>51.5</v>
      </c>
      <c r="AB53" s="287">
        <f t="shared" si="84"/>
        <v>51.5</v>
      </c>
      <c r="AC53" s="287">
        <f>SUM(Q53:AB53)</f>
        <v>618</v>
      </c>
      <c r="AD53" s="370"/>
      <c r="AE53" s="287">
        <f>Q53*1.03</f>
        <v>53.045000000000002</v>
      </c>
      <c r="AF53" s="287">
        <f t="shared" ref="AF53:AF55" si="85">R53*1.03</f>
        <v>53.045000000000002</v>
      </c>
      <c r="AG53" s="287">
        <f t="shared" ref="AG53:AP53" si="86">R53*1.03</f>
        <v>53.045000000000002</v>
      </c>
      <c r="AH53" s="287">
        <f t="shared" si="86"/>
        <v>53.045000000000002</v>
      </c>
      <c r="AI53" s="287">
        <f t="shared" si="86"/>
        <v>53.045000000000002</v>
      </c>
      <c r="AJ53" s="287">
        <f t="shared" si="86"/>
        <v>53.045000000000002</v>
      </c>
      <c r="AK53" s="287">
        <f t="shared" si="86"/>
        <v>53.045000000000002</v>
      </c>
      <c r="AL53" s="287">
        <f t="shared" si="86"/>
        <v>53.045000000000002</v>
      </c>
      <c r="AM53" s="287">
        <f t="shared" si="86"/>
        <v>53.045000000000002</v>
      </c>
      <c r="AN53" s="287">
        <f t="shared" si="86"/>
        <v>53.045000000000002</v>
      </c>
      <c r="AO53" s="287">
        <f t="shared" si="86"/>
        <v>53.045000000000002</v>
      </c>
      <c r="AP53" s="287">
        <f t="shared" si="86"/>
        <v>53.045000000000002</v>
      </c>
      <c r="AQ53" s="287">
        <f t="shared" ref="AQ53:AQ58" si="87">SUM(AE53:AP53)</f>
        <v>636.54</v>
      </c>
      <c r="AR53" s="370"/>
      <c r="AS53" s="370"/>
      <c r="AT53" s="374"/>
      <c r="AU53" s="374"/>
      <c r="AV53" s="374"/>
      <c r="AW53" s="374"/>
      <c r="AX53" s="374"/>
      <c r="AY53" s="374"/>
      <c r="AZ53" s="374"/>
      <c r="BA53" s="374"/>
      <c r="BB53" s="374"/>
      <c r="BC53" s="374"/>
      <c r="BD53" s="374"/>
      <c r="BE53" s="374"/>
      <c r="BF53" s="374"/>
      <c r="BG53" s="374"/>
      <c r="BH53" s="374"/>
      <c r="BI53" s="374"/>
      <c r="BJ53" s="374"/>
      <c r="BK53" s="374"/>
      <c r="BL53" s="374"/>
      <c r="BM53" s="374"/>
      <c r="BN53" s="374"/>
      <c r="BO53" s="374"/>
      <c r="BP53" s="374"/>
      <c r="BQ53" s="374"/>
      <c r="BR53" s="374"/>
      <c r="BS53" s="374"/>
      <c r="BT53" s="374"/>
      <c r="BU53" s="374"/>
      <c r="BV53" s="374"/>
      <c r="BW53" s="374"/>
      <c r="BX53" s="374"/>
      <c r="BY53" s="374"/>
      <c r="BZ53" s="374"/>
      <c r="CA53" s="374"/>
      <c r="CB53" s="374"/>
      <c r="CC53" s="374"/>
      <c r="CD53" s="374"/>
      <c r="CE53" s="374"/>
      <c r="CF53" s="374"/>
      <c r="CG53" s="374"/>
      <c r="CH53" s="330"/>
      <c r="CI53" s="330"/>
      <c r="CJ53" s="330"/>
      <c r="CK53" s="330"/>
      <c r="CL53" s="330"/>
      <c r="CM53" s="330"/>
      <c r="CN53" s="330"/>
      <c r="CO53" s="330"/>
      <c r="CP53" s="330"/>
      <c r="CQ53" s="330"/>
      <c r="CR53" s="330"/>
      <c r="CS53" s="330"/>
      <c r="CT53" s="330"/>
      <c r="CU53" s="330"/>
      <c r="CV53" s="330"/>
      <c r="CW53" s="330"/>
      <c r="CX53" s="330"/>
      <c r="CY53" s="330"/>
      <c r="CZ53" s="330"/>
      <c r="DA53" s="330"/>
      <c r="DB53" s="330"/>
      <c r="DC53" s="330"/>
      <c r="DD53" s="330"/>
      <c r="DE53" s="330"/>
      <c r="DF53" s="330"/>
      <c r="DG53" s="330"/>
      <c r="DH53" s="330"/>
      <c r="DI53" s="330"/>
      <c r="DJ53" s="330"/>
      <c r="DK53" s="330"/>
      <c r="DL53" s="330"/>
      <c r="DM53" s="330"/>
      <c r="DN53" s="330"/>
      <c r="DO53" s="330"/>
      <c r="DP53" s="330"/>
      <c r="DQ53" s="330"/>
      <c r="DR53" s="330"/>
      <c r="DS53" s="330"/>
      <c r="DT53" s="330"/>
      <c r="DU53" s="330"/>
      <c r="DV53" s="330"/>
      <c r="DW53" s="330"/>
      <c r="DX53" s="330"/>
      <c r="DY53" s="330"/>
      <c r="DZ53" s="330"/>
      <c r="EA53" s="330"/>
      <c r="EB53" s="330"/>
      <c r="EC53" s="330"/>
      <c r="ED53" s="330"/>
      <c r="EE53" s="330"/>
      <c r="EF53" s="330"/>
      <c r="EG53" s="330"/>
      <c r="EH53" s="330"/>
      <c r="EI53" s="330"/>
      <c r="EJ53" s="330"/>
      <c r="EK53" s="330"/>
      <c r="EL53" s="330"/>
      <c r="EM53" s="330"/>
      <c r="EN53" s="330"/>
      <c r="EO53" s="330"/>
      <c r="EP53" s="330"/>
      <c r="EQ53" s="330"/>
      <c r="ER53" s="330"/>
      <c r="ES53" s="330"/>
      <c r="ET53" s="330"/>
      <c r="EU53" s="330"/>
      <c r="EV53" s="330"/>
      <c r="EW53" s="330"/>
      <c r="EX53" s="330"/>
      <c r="EY53" s="330"/>
    </row>
    <row r="54" spans="1:272" s="281" customFormat="1">
      <c r="A54" s="357" t="s">
        <v>185</v>
      </c>
      <c r="B54" s="287"/>
      <c r="C54" s="287">
        <f>O54/12</f>
        <v>690.46064999999999</v>
      </c>
      <c r="D54" s="287">
        <f t="shared" ref="D54:N54" si="88">C54</f>
        <v>690.46064999999999</v>
      </c>
      <c r="E54" s="287">
        <f t="shared" si="88"/>
        <v>690.46064999999999</v>
      </c>
      <c r="F54" s="287">
        <f t="shared" si="88"/>
        <v>690.46064999999999</v>
      </c>
      <c r="G54" s="287">
        <f t="shared" si="88"/>
        <v>690.46064999999999</v>
      </c>
      <c r="H54" s="287">
        <f t="shared" si="88"/>
        <v>690.46064999999999</v>
      </c>
      <c r="I54" s="287">
        <f t="shared" si="88"/>
        <v>690.46064999999999</v>
      </c>
      <c r="J54" s="287">
        <f t="shared" si="88"/>
        <v>690.46064999999999</v>
      </c>
      <c r="K54" s="287">
        <f t="shared" si="88"/>
        <v>690.46064999999999</v>
      </c>
      <c r="L54" s="287">
        <f t="shared" si="88"/>
        <v>690.46064999999999</v>
      </c>
      <c r="M54" s="287">
        <f t="shared" si="88"/>
        <v>690.46064999999999</v>
      </c>
      <c r="N54" s="287">
        <f t="shared" si="88"/>
        <v>690.46064999999999</v>
      </c>
      <c r="O54" s="287">
        <f>(O9-O8)*0.01</f>
        <v>8285.5277999999998</v>
      </c>
      <c r="P54" s="329"/>
      <c r="Q54" s="287">
        <f>AC54/12</f>
        <v>594.08343000000002</v>
      </c>
      <c r="R54" s="287">
        <f>Q54</f>
        <v>594.08343000000002</v>
      </c>
      <c r="S54" s="287">
        <f t="shared" ref="S54:AB54" si="89">R54</f>
        <v>594.08343000000002</v>
      </c>
      <c r="T54" s="287">
        <f t="shared" si="89"/>
        <v>594.08343000000002</v>
      </c>
      <c r="U54" s="287">
        <f t="shared" si="89"/>
        <v>594.08343000000002</v>
      </c>
      <c r="V54" s="287">
        <f t="shared" si="89"/>
        <v>594.08343000000002</v>
      </c>
      <c r="W54" s="287">
        <f t="shared" si="89"/>
        <v>594.08343000000002</v>
      </c>
      <c r="X54" s="287">
        <f t="shared" si="89"/>
        <v>594.08343000000002</v>
      </c>
      <c r="Y54" s="287">
        <f t="shared" si="89"/>
        <v>594.08343000000002</v>
      </c>
      <c r="Z54" s="287">
        <f t="shared" si="89"/>
        <v>594.08343000000002</v>
      </c>
      <c r="AA54" s="287">
        <f t="shared" si="89"/>
        <v>594.08343000000002</v>
      </c>
      <c r="AB54" s="287">
        <f t="shared" si="89"/>
        <v>594.08343000000002</v>
      </c>
      <c r="AC54" s="287">
        <f>(AC9-AC8)*0.003</f>
        <v>7129.0011599999998</v>
      </c>
      <c r="AD54" s="370"/>
      <c r="AE54" s="287">
        <f>AQ54/12</f>
        <v>653.93322000000001</v>
      </c>
      <c r="AF54" s="287">
        <f>AE54</f>
        <v>653.93322000000001</v>
      </c>
      <c r="AG54" s="287">
        <f t="shared" ref="AG54:AP54" si="90">AF54</f>
        <v>653.93322000000001</v>
      </c>
      <c r="AH54" s="287">
        <f t="shared" si="90"/>
        <v>653.93322000000001</v>
      </c>
      <c r="AI54" s="287">
        <f t="shared" si="90"/>
        <v>653.93322000000001</v>
      </c>
      <c r="AJ54" s="287">
        <f t="shared" si="90"/>
        <v>653.93322000000001</v>
      </c>
      <c r="AK54" s="287">
        <f t="shared" si="90"/>
        <v>653.93322000000001</v>
      </c>
      <c r="AL54" s="287">
        <f t="shared" si="90"/>
        <v>653.93322000000001</v>
      </c>
      <c r="AM54" s="287">
        <f t="shared" si="90"/>
        <v>653.93322000000001</v>
      </c>
      <c r="AN54" s="287">
        <f t="shared" si="90"/>
        <v>653.93322000000001</v>
      </c>
      <c r="AO54" s="287">
        <f t="shared" si="90"/>
        <v>653.93322000000001</v>
      </c>
      <c r="AP54" s="287">
        <f t="shared" si="90"/>
        <v>653.93322000000001</v>
      </c>
      <c r="AQ54" s="287">
        <f>(AQ9-AQ8)*0.002</f>
        <v>7847.1986399999996</v>
      </c>
      <c r="AR54" s="370"/>
      <c r="AS54" s="370"/>
      <c r="AT54" s="374"/>
      <c r="AU54" s="374"/>
      <c r="AV54" s="374"/>
      <c r="AW54" s="374"/>
      <c r="AX54" s="374"/>
      <c r="AY54" s="374"/>
      <c r="AZ54" s="374"/>
      <c r="BA54" s="374"/>
      <c r="BB54" s="374"/>
      <c r="BC54" s="374"/>
      <c r="BD54" s="374"/>
      <c r="BE54" s="374"/>
      <c r="BF54" s="374"/>
      <c r="BG54" s="374"/>
      <c r="BH54" s="374"/>
      <c r="BI54" s="374"/>
      <c r="BJ54" s="374"/>
      <c r="BK54" s="374"/>
      <c r="BL54" s="374"/>
      <c r="BM54" s="374"/>
      <c r="BN54" s="374"/>
      <c r="BO54" s="374"/>
      <c r="BP54" s="374"/>
      <c r="BQ54" s="374"/>
      <c r="BR54" s="374"/>
      <c r="BS54" s="374"/>
      <c r="BT54" s="374"/>
      <c r="BU54" s="374"/>
      <c r="BV54" s="374"/>
      <c r="BW54" s="374"/>
      <c r="BX54" s="374"/>
      <c r="BY54" s="374"/>
      <c r="BZ54" s="374"/>
      <c r="CA54" s="374"/>
      <c r="CB54" s="374"/>
      <c r="CC54" s="374"/>
      <c r="CD54" s="374"/>
      <c r="CE54" s="374"/>
      <c r="CF54" s="374"/>
      <c r="CG54" s="374"/>
      <c r="CH54" s="330"/>
      <c r="CI54" s="330"/>
      <c r="CJ54" s="330"/>
      <c r="CK54" s="330"/>
      <c r="CL54" s="330"/>
      <c r="CM54" s="330"/>
      <c r="CN54" s="330"/>
      <c r="CO54" s="330"/>
      <c r="CP54" s="330"/>
      <c r="CQ54" s="330"/>
      <c r="CR54" s="330"/>
      <c r="CS54" s="330"/>
      <c r="CT54" s="330"/>
      <c r="CU54" s="330"/>
      <c r="CV54" s="330"/>
      <c r="CW54" s="330"/>
      <c r="CX54" s="330"/>
      <c r="CY54" s="330"/>
      <c r="CZ54" s="330"/>
      <c r="DA54" s="330"/>
      <c r="DB54" s="330"/>
      <c r="DC54" s="330"/>
      <c r="DD54" s="330"/>
      <c r="DE54" s="330"/>
      <c r="DF54" s="330"/>
      <c r="DG54" s="330"/>
      <c r="DH54" s="330"/>
      <c r="DI54" s="330"/>
      <c r="DJ54" s="330"/>
      <c r="DK54" s="330"/>
      <c r="DL54" s="330"/>
      <c r="DM54" s="330"/>
      <c r="DN54" s="330"/>
      <c r="DO54" s="330"/>
      <c r="DP54" s="330"/>
      <c r="DQ54" s="330"/>
      <c r="DR54" s="330"/>
      <c r="DS54" s="330"/>
      <c r="DT54" s="330"/>
      <c r="DU54" s="330"/>
      <c r="DV54" s="330"/>
      <c r="DW54" s="330"/>
      <c r="DX54" s="330"/>
      <c r="DY54" s="330"/>
      <c r="DZ54" s="330"/>
      <c r="EA54" s="330"/>
      <c r="EB54" s="330"/>
      <c r="EC54" s="330"/>
      <c r="ED54" s="330"/>
      <c r="EE54" s="330"/>
      <c r="EF54" s="330"/>
      <c r="EG54" s="330"/>
      <c r="EH54" s="330"/>
      <c r="EI54" s="330"/>
      <c r="EJ54" s="330"/>
      <c r="EK54" s="330"/>
      <c r="EL54" s="330"/>
      <c r="EM54" s="330"/>
      <c r="EN54" s="330"/>
      <c r="EO54" s="330"/>
      <c r="EP54" s="330"/>
      <c r="EQ54" s="330"/>
      <c r="ER54" s="330"/>
      <c r="ES54" s="330"/>
      <c r="ET54" s="330"/>
      <c r="EU54" s="330"/>
      <c r="EV54" s="330"/>
      <c r="EW54" s="330"/>
      <c r="EX54" s="330"/>
      <c r="EY54" s="330"/>
    </row>
    <row r="55" spans="1:272" s="281" customFormat="1">
      <c r="A55" s="357" t="s">
        <v>149</v>
      </c>
      <c r="B55" s="287">
        <v>1000</v>
      </c>
      <c r="C55" s="287">
        <v>30</v>
      </c>
      <c r="D55" s="287">
        <v>30</v>
      </c>
      <c r="E55" s="287">
        <v>30</v>
      </c>
      <c r="F55" s="287">
        <v>30</v>
      </c>
      <c r="G55" s="287">
        <v>30</v>
      </c>
      <c r="H55" s="287">
        <v>30</v>
      </c>
      <c r="I55" s="287">
        <v>30</v>
      </c>
      <c r="J55" s="287">
        <v>30</v>
      </c>
      <c r="K55" s="287">
        <v>30</v>
      </c>
      <c r="L55" s="287">
        <v>30</v>
      </c>
      <c r="M55" s="287">
        <v>30</v>
      </c>
      <c r="N55" s="287">
        <v>30</v>
      </c>
      <c r="O55" s="287">
        <f>SUM(C55:N55)</f>
        <v>360</v>
      </c>
      <c r="P55" s="329"/>
      <c r="Q55" s="287">
        <f t="shared" si="83"/>
        <v>30.900000000000002</v>
      </c>
      <c r="R55" s="287">
        <f t="shared" ref="R55:AB55" si="91">C55*1.03</f>
        <v>30.900000000000002</v>
      </c>
      <c r="S55" s="287">
        <f t="shared" si="91"/>
        <v>30.900000000000002</v>
      </c>
      <c r="T55" s="287">
        <f t="shared" si="91"/>
        <v>30.900000000000002</v>
      </c>
      <c r="U55" s="287">
        <f t="shared" si="91"/>
        <v>30.900000000000002</v>
      </c>
      <c r="V55" s="287">
        <f t="shared" si="91"/>
        <v>30.900000000000002</v>
      </c>
      <c r="W55" s="287">
        <f t="shared" si="91"/>
        <v>30.900000000000002</v>
      </c>
      <c r="X55" s="287">
        <f t="shared" si="91"/>
        <v>30.900000000000002</v>
      </c>
      <c r="Y55" s="287">
        <f t="shared" si="91"/>
        <v>30.900000000000002</v>
      </c>
      <c r="Z55" s="287">
        <f t="shared" si="91"/>
        <v>30.900000000000002</v>
      </c>
      <c r="AA55" s="287">
        <f t="shared" si="91"/>
        <v>30.900000000000002</v>
      </c>
      <c r="AB55" s="287">
        <f t="shared" si="91"/>
        <v>30.900000000000002</v>
      </c>
      <c r="AC55" s="287">
        <f t="shared" ref="AC55:AC58" si="92">SUM(Q55:AB55)</f>
        <v>370.79999999999995</v>
      </c>
      <c r="AD55" s="370"/>
      <c r="AE55" s="287">
        <f>Q55*1.03</f>
        <v>31.827000000000002</v>
      </c>
      <c r="AF55" s="287">
        <f t="shared" si="85"/>
        <v>31.827000000000002</v>
      </c>
      <c r="AG55" s="287">
        <f t="shared" ref="AG55:AP55" si="93">R55*1.03</f>
        <v>31.827000000000002</v>
      </c>
      <c r="AH55" s="287">
        <f t="shared" si="93"/>
        <v>31.827000000000002</v>
      </c>
      <c r="AI55" s="287">
        <f t="shared" si="93"/>
        <v>31.827000000000002</v>
      </c>
      <c r="AJ55" s="287">
        <f t="shared" si="93"/>
        <v>31.827000000000002</v>
      </c>
      <c r="AK55" s="287">
        <f t="shared" si="93"/>
        <v>31.827000000000002</v>
      </c>
      <c r="AL55" s="287">
        <f t="shared" si="93"/>
        <v>31.827000000000002</v>
      </c>
      <c r="AM55" s="287">
        <f t="shared" si="93"/>
        <v>31.827000000000002</v>
      </c>
      <c r="AN55" s="287">
        <f t="shared" si="93"/>
        <v>31.827000000000002</v>
      </c>
      <c r="AO55" s="287">
        <f t="shared" si="93"/>
        <v>31.827000000000002</v>
      </c>
      <c r="AP55" s="287">
        <f t="shared" si="93"/>
        <v>31.827000000000002</v>
      </c>
      <c r="AQ55" s="287">
        <f t="shared" si="87"/>
        <v>381.92400000000004</v>
      </c>
      <c r="AR55" s="370"/>
      <c r="AS55" s="370"/>
      <c r="AT55" s="374"/>
      <c r="AU55" s="374"/>
      <c r="AV55" s="374"/>
      <c r="AW55" s="374"/>
      <c r="AX55" s="374"/>
      <c r="AY55" s="374"/>
      <c r="AZ55" s="374"/>
      <c r="BA55" s="374"/>
      <c r="BB55" s="374"/>
      <c r="BC55" s="374"/>
      <c r="BD55" s="374"/>
      <c r="BE55" s="374"/>
      <c r="BF55" s="374"/>
      <c r="BG55" s="374"/>
      <c r="BH55" s="374"/>
      <c r="BI55" s="374"/>
      <c r="BJ55" s="374"/>
      <c r="BK55" s="374"/>
      <c r="BL55" s="374"/>
      <c r="BM55" s="374"/>
      <c r="BN55" s="374"/>
      <c r="BO55" s="374"/>
      <c r="BP55" s="374"/>
      <c r="BQ55" s="374"/>
      <c r="BR55" s="374"/>
      <c r="BS55" s="374"/>
      <c r="BT55" s="374"/>
      <c r="BU55" s="374"/>
      <c r="BV55" s="374"/>
      <c r="BW55" s="374"/>
      <c r="BX55" s="374"/>
      <c r="BY55" s="374"/>
      <c r="BZ55" s="374"/>
      <c r="CA55" s="374"/>
      <c r="CB55" s="374"/>
      <c r="CC55" s="374"/>
      <c r="CD55" s="374"/>
      <c r="CE55" s="374"/>
      <c r="CF55" s="374"/>
      <c r="CG55" s="374"/>
      <c r="CH55" s="330"/>
      <c r="CI55" s="330"/>
      <c r="CJ55" s="330"/>
      <c r="CK55" s="330"/>
      <c r="CL55" s="330"/>
      <c r="CM55" s="330"/>
      <c r="CN55" s="330"/>
      <c r="CO55" s="330"/>
      <c r="CP55" s="330"/>
      <c r="CQ55" s="330"/>
      <c r="CR55" s="330"/>
      <c r="CS55" s="330"/>
      <c r="CT55" s="330"/>
      <c r="CU55" s="330"/>
      <c r="CV55" s="330"/>
      <c r="CW55" s="330"/>
      <c r="CX55" s="330"/>
      <c r="CY55" s="330"/>
      <c r="CZ55" s="330"/>
      <c r="DA55" s="330"/>
      <c r="DB55" s="330"/>
      <c r="DC55" s="330"/>
      <c r="DD55" s="330"/>
      <c r="DE55" s="330"/>
      <c r="DF55" s="330"/>
      <c r="DG55" s="330"/>
      <c r="DH55" s="330"/>
      <c r="DI55" s="330"/>
      <c r="DJ55" s="330"/>
      <c r="DK55" s="330"/>
      <c r="DL55" s="330"/>
      <c r="DM55" s="330"/>
      <c r="DN55" s="330"/>
      <c r="DO55" s="330"/>
      <c r="DP55" s="330"/>
      <c r="DQ55" s="330"/>
      <c r="DR55" s="330"/>
      <c r="DS55" s="330"/>
      <c r="DT55" s="330"/>
      <c r="DU55" s="330"/>
      <c r="DV55" s="330"/>
      <c r="DW55" s="330"/>
      <c r="DX55" s="330"/>
      <c r="DY55" s="330"/>
      <c r="DZ55" s="330"/>
      <c r="EA55" s="330"/>
      <c r="EB55" s="330"/>
      <c r="EC55" s="330"/>
      <c r="ED55" s="330"/>
      <c r="EE55" s="330"/>
      <c r="EF55" s="330"/>
      <c r="EG55" s="330"/>
      <c r="EH55" s="330"/>
      <c r="EI55" s="330"/>
      <c r="EJ55" s="330"/>
      <c r="EK55" s="330"/>
      <c r="EL55" s="330"/>
      <c r="EM55" s="330"/>
      <c r="EN55" s="330"/>
      <c r="EO55" s="330"/>
      <c r="EP55" s="330"/>
      <c r="EQ55" s="330"/>
      <c r="ER55" s="330"/>
      <c r="ES55" s="330"/>
      <c r="ET55" s="330"/>
      <c r="EU55" s="330"/>
      <c r="EV55" s="330"/>
      <c r="EW55" s="330"/>
      <c r="EX55" s="330"/>
      <c r="EY55" s="330"/>
    </row>
    <row r="56" spans="1:272" s="281" customFormat="1">
      <c r="A56" s="357" t="s">
        <v>178</v>
      </c>
      <c r="B56" s="287">
        <v>3640</v>
      </c>
      <c r="C56" s="287"/>
      <c r="D56" s="287"/>
      <c r="E56" s="287"/>
      <c r="F56" s="287"/>
      <c r="G56" s="287"/>
      <c r="H56" s="287"/>
      <c r="I56" s="287"/>
      <c r="J56" s="287"/>
      <c r="K56" s="287"/>
      <c r="L56" s="287"/>
      <c r="M56" s="287"/>
      <c r="N56" s="287"/>
      <c r="O56" s="287"/>
      <c r="P56" s="329"/>
      <c r="Q56" s="287"/>
      <c r="R56" s="287"/>
      <c r="S56" s="287"/>
      <c r="T56" s="287"/>
      <c r="U56" s="287"/>
      <c r="V56" s="287"/>
      <c r="W56" s="287"/>
      <c r="X56" s="287"/>
      <c r="Y56" s="287"/>
      <c r="Z56" s="287"/>
      <c r="AA56" s="287"/>
      <c r="AB56" s="287"/>
      <c r="AC56" s="287">
        <f t="shared" si="92"/>
        <v>0</v>
      </c>
      <c r="AD56" s="329"/>
      <c r="AE56" s="287"/>
      <c r="AF56" s="287"/>
      <c r="AG56" s="287"/>
      <c r="AH56" s="287"/>
      <c r="AI56" s="287"/>
      <c r="AJ56" s="287"/>
      <c r="AK56" s="287"/>
      <c r="AL56" s="287"/>
      <c r="AM56" s="287"/>
      <c r="AN56" s="287"/>
      <c r="AO56" s="287"/>
      <c r="AP56" s="287"/>
      <c r="AQ56" s="287">
        <f t="shared" si="87"/>
        <v>0</v>
      </c>
      <c r="AR56" s="331"/>
      <c r="AS56" s="331"/>
      <c r="AT56" s="332"/>
      <c r="AU56" s="332"/>
      <c r="AV56" s="332"/>
      <c r="AW56" s="332"/>
      <c r="AX56" s="332"/>
      <c r="AY56" s="332"/>
      <c r="AZ56" s="332"/>
      <c r="BA56" s="332"/>
      <c r="BB56" s="332"/>
      <c r="BC56" s="332"/>
      <c r="BD56" s="332"/>
      <c r="BE56" s="332"/>
      <c r="BF56" s="332"/>
      <c r="BG56" s="332"/>
      <c r="BH56" s="332"/>
      <c r="BI56" s="332"/>
      <c r="BJ56" s="332"/>
      <c r="BK56" s="332"/>
      <c r="BL56" s="332"/>
      <c r="BM56" s="332"/>
      <c r="BN56" s="332"/>
      <c r="BO56" s="332"/>
      <c r="BP56" s="332"/>
      <c r="BQ56" s="332"/>
      <c r="BR56" s="332"/>
      <c r="BS56" s="332"/>
      <c r="BT56" s="332"/>
      <c r="BU56" s="332"/>
      <c r="BV56" s="332"/>
      <c r="BW56" s="332"/>
      <c r="BX56" s="332"/>
      <c r="BY56" s="332"/>
      <c r="BZ56" s="332"/>
      <c r="CA56" s="332"/>
      <c r="CB56" s="332"/>
      <c r="CC56" s="332"/>
      <c r="CD56" s="332"/>
      <c r="CE56" s="332"/>
      <c r="CF56" s="332"/>
      <c r="CG56" s="332"/>
      <c r="CH56" s="280"/>
      <c r="CI56" s="280"/>
      <c r="CJ56" s="280"/>
      <c r="CK56" s="280"/>
      <c r="CL56" s="280"/>
      <c r="CM56" s="280"/>
      <c r="CN56" s="280"/>
      <c r="CO56" s="280"/>
      <c r="CP56" s="280"/>
      <c r="CQ56" s="280"/>
      <c r="CR56" s="280"/>
      <c r="CS56" s="280"/>
      <c r="CT56" s="280"/>
      <c r="CU56" s="280"/>
      <c r="CV56" s="280"/>
      <c r="CW56" s="280"/>
      <c r="CX56" s="280"/>
      <c r="CY56" s="280"/>
      <c r="CZ56" s="280"/>
      <c r="DA56" s="280"/>
      <c r="DB56" s="280"/>
      <c r="DC56" s="280"/>
      <c r="DD56" s="280"/>
      <c r="DE56" s="280"/>
      <c r="DF56" s="280"/>
      <c r="DG56" s="280"/>
      <c r="DH56" s="280"/>
      <c r="DI56" s="280"/>
      <c r="DJ56" s="280"/>
      <c r="DK56" s="280"/>
      <c r="DL56" s="280"/>
      <c r="DM56" s="280"/>
      <c r="DN56" s="280"/>
      <c r="DO56" s="280"/>
      <c r="DP56" s="280"/>
      <c r="DQ56" s="280"/>
      <c r="DR56" s="280"/>
      <c r="DS56" s="280"/>
      <c r="DT56" s="280"/>
      <c r="DU56" s="280"/>
      <c r="DV56" s="280"/>
      <c r="DW56" s="280"/>
      <c r="DX56" s="280"/>
      <c r="DY56" s="280"/>
      <c r="DZ56" s="280"/>
      <c r="EA56" s="280"/>
      <c r="EB56" s="280"/>
      <c r="EC56" s="280"/>
      <c r="ED56" s="280"/>
      <c r="EE56" s="280"/>
      <c r="EF56" s="280"/>
      <c r="EG56" s="280"/>
      <c r="EH56" s="280"/>
      <c r="EI56" s="280"/>
      <c r="EJ56" s="280"/>
      <c r="EK56" s="280"/>
      <c r="EL56" s="280"/>
      <c r="EM56" s="280"/>
      <c r="EN56" s="280"/>
      <c r="EO56" s="280"/>
      <c r="EP56" s="280"/>
      <c r="EQ56" s="280"/>
      <c r="ER56" s="280"/>
      <c r="ES56" s="280"/>
      <c r="ET56" s="280"/>
      <c r="EU56" s="280"/>
      <c r="EV56" s="280"/>
      <c r="EW56" s="280"/>
      <c r="EX56" s="280"/>
      <c r="EY56" s="280"/>
      <c r="EZ56" s="280"/>
      <c r="FA56" s="280"/>
      <c r="FB56" s="280"/>
      <c r="FC56" s="280"/>
      <c r="FD56" s="280"/>
      <c r="FE56" s="280"/>
      <c r="FF56" s="280"/>
      <c r="FG56" s="280"/>
      <c r="FH56" s="280"/>
      <c r="FI56" s="280"/>
      <c r="FJ56" s="280"/>
      <c r="FK56" s="280"/>
      <c r="FL56" s="280"/>
      <c r="FM56" s="280"/>
      <c r="FN56" s="280"/>
      <c r="FO56" s="280"/>
      <c r="FP56" s="280"/>
      <c r="FQ56" s="280"/>
      <c r="FR56" s="280"/>
      <c r="FS56" s="280"/>
      <c r="FT56" s="280"/>
      <c r="FU56" s="280"/>
      <c r="FV56" s="280"/>
      <c r="FW56" s="280"/>
      <c r="FX56" s="280"/>
      <c r="FY56" s="280"/>
      <c r="FZ56" s="280"/>
      <c r="GA56" s="280"/>
      <c r="GB56" s="280"/>
      <c r="GC56" s="280"/>
      <c r="GD56" s="280"/>
      <c r="GE56" s="280"/>
      <c r="GF56" s="280"/>
      <c r="GG56" s="280"/>
      <c r="GH56" s="280"/>
      <c r="GI56" s="280"/>
      <c r="GJ56" s="280"/>
      <c r="GK56" s="280"/>
      <c r="GL56" s="280"/>
      <c r="GM56" s="280"/>
      <c r="GN56" s="280"/>
      <c r="GO56" s="280"/>
      <c r="GP56" s="280"/>
      <c r="GQ56" s="280"/>
      <c r="GR56" s="280"/>
      <c r="GS56" s="280"/>
      <c r="GT56" s="280"/>
      <c r="GU56" s="280"/>
      <c r="GV56" s="280"/>
      <c r="GW56" s="280"/>
      <c r="GX56" s="280"/>
      <c r="GY56" s="280"/>
      <c r="GZ56" s="280"/>
      <c r="HA56" s="280"/>
      <c r="HB56" s="280"/>
      <c r="HC56" s="280"/>
      <c r="HD56" s="280"/>
      <c r="HE56" s="280"/>
      <c r="HF56" s="280"/>
      <c r="HG56" s="280"/>
      <c r="HH56" s="280"/>
      <c r="HI56" s="280"/>
      <c r="HJ56" s="280"/>
      <c r="HK56" s="280"/>
      <c r="HL56" s="280"/>
      <c r="HM56" s="280"/>
      <c r="HN56" s="280"/>
      <c r="HO56" s="280"/>
      <c r="HP56" s="280"/>
      <c r="HQ56" s="280"/>
      <c r="HR56" s="280"/>
      <c r="HS56" s="280"/>
      <c r="HT56" s="280"/>
      <c r="HU56" s="280"/>
      <c r="HV56" s="280"/>
      <c r="HW56" s="280"/>
      <c r="HX56" s="280"/>
      <c r="HY56" s="280"/>
      <c r="HZ56" s="280"/>
      <c r="IA56" s="280"/>
      <c r="IB56" s="280"/>
      <c r="IC56" s="280"/>
      <c r="ID56" s="280"/>
      <c r="IE56" s="280"/>
      <c r="IF56" s="280"/>
      <c r="IG56" s="280"/>
      <c r="IH56" s="280"/>
      <c r="II56" s="280"/>
      <c r="IJ56" s="280"/>
      <c r="IK56" s="280"/>
      <c r="IL56" s="280"/>
      <c r="IM56" s="280"/>
      <c r="IN56" s="280"/>
      <c r="IO56" s="280"/>
      <c r="IP56" s="280"/>
      <c r="IQ56" s="280"/>
      <c r="IR56" s="280"/>
      <c r="IS56" s="280"/>
      <c r="IT56" s="280"/>
      <c r="IU56" s="280"/>
      <c r="IV56" s="280"/>
      <c r="IW56" s="280"/>
      <c r="IX56" s="280"/>
      <c r="IY56" s="280"/>
      <c r="IZ56" s="280"/>
      <c r="JA56" s="280"/>
      <c r="JB56" s="280"/>
      <c r="JC56" s="280"/>
      <c r="JD56" s="280"/>
      <c r="JE56" s="280"/>
      <c r="JF56" s="280"/>
      <c r="JG56" s="280"/>
      <c r="JH56" s="280"/>
      <c r="JI56" s="280"/>
      <c r="JJ56" s="280"/>
      <c r="JK56" s="280"/>
      <c r="JL56" s="280"/>
    </row>
    <row r="57" spans="1:272" s="281" customFormat="1">
      <c r="A57" s="357" t="s">
        <v>177</v>
      </c>
      <c r="B57" s="287"/>
      <c r="C57" s="287">
        <v>650</v>
      </c>
      <c r="D57" s="287">
        <v>260</v>
      </c>
      <c r="E57" s="287">
        <v>260</v>
      </c>
      <c r="F57" s="287">
        <v>260</v>
      </c>
      <c r="G57" s="287">
        <v>260</v>
      </c>
      <c r="H57" s="287">
        <v>260</v>
      </c>
      <c r="I57" s="287">
        <v>260</v>
      </c>
      <c r="J57" s="287">
        <v>260</v>
      </c>
      <c r="K57" s="287">
        <v>260</v>
      </c>
      <c r="L57" s="287">
        <v>260</v>
      </c>
      <c r="M57" s="287">
        <v>260</v>
      </c>
      <c r="N57" s="287">
        <v>260</v>
      </c>
      <c r="O57" s="287">
        <f>SUM(B57:N57)</f>
        <v>3510</v>
      </c>
      <c r="P57" s="329"/>
      <c r="Q57" s="287">
        <f>R57</f>
        <v>267.8</v>
      </c>
      <c r="R57" s="287">
        <f>S57</f>
        <v>267.8</v>
      </c>
      <c r="S57" s="287">
        <f t="shared" ref="S57:AB58" si="94">E57*1.03</f>
        <v>267.8</v>
      </c>
      <c r="T57" s="287">
        <f t="shared" si="94"/>
        <v>267.8</v>
      </c>
      <c r="U57" s="287">
        <f t="shared" si="94"/>
        <v>267.8</v>
      </c>
      <c r="V57" s="287">
        <f t="shared" si="94"/>
        <v>267.8</v>
      </c>
      <c r="W57" s="287">
        <f t="shared" si="94"/>
        <v>267.8</v>
      </c>
      <c r="X57" s="287">
        <f t="shared" si="94"/>
        <v>267.8</v>
      </c>
      <c r="Y57" s="287">
        <f t="shared" si="94"/>
        <v>267.8</v>
      </c>
      <c r="Z57" s="287">
        <f t="shared" si="94"/>
        <v>267.8</v>
      </c>
      <c r="AA57" s="287">
        <f t="shared" si="94"/>
        <v>267.8</v>
      </c>
      <c r="AB57" s="287">
        <f t="shared" si="94"/>
        <v>267.8</v>
      </c>
      <c r="AC57" s="287">
        <f t="shared" si="92"/>
        <v>3213.6000000000008</v>
      </c>
      <c r="AD57" s="329"/>
      <c r="AE57" s="287">
        <f t="shared" ref="AE57:AP58" si="95">Q57*1.03</f>
        <v>275.834</v>
      </c>
      <c r="AF57" s="287">
        <f t="shared" si="95"/>
        <v>275.834</v>
      </c>
      <c r="AG57" s="287">
        <f t="shared" si="95"/>
        <v>275.834</v>
      </c>
      <c r="AH57" s="287">
        <f t="shared" si="95"/>
        <v>275.834</v>
      </c>
      <c r="AI57" s="287">
        <f t="shared" si="95"/>
        <v>275.834</v>
      </c>
      <c r="AJ57" s="287">
        <f t="shared" si="95"/>
        <v>275.834</v>
      </c>
      <c r="AK57" s="287">
        <f t="shared" si="95"/>
        <v>275.834</v>
      </c>
      <c r="AL57" s="287">
        <f t="shared" si="95"/>
        <v>275.834</v>
      </c>
      <c r="AM57" s="287">
        <f t="shared" si="95"/>
        <v>275.834</v>
      </c>
      <c r="AN57" s="287">
        <f t="shared" si="95"/>
        <v>275.834</v>
      </c>
      <c r="AO57" s="287">
        <f t="shared" si="95"/>
        <v>275.834</v>
      </c>
      <c r="AP57" s="287">
        <f t="shared" si="95"/>
        <v>275.834</v>
      </c>
      <c r="AQ57" s="287">
        <f t="shared" si="87"/>
        <v>3310.0079999999994</v>
      </c>
      <c r="AR57" s="331"/>
      <c r="AS57" s="331"/>
      <c r="AT57" s="332"/>
      <c r="AU57" s="332"/>
      <c r="AV57" s="332"/>
      <c r="AW57" s="332"/>
      <c r="AX57" s="332"/>
      <c r="AY57" s="332"/>
      <c r="AZ57" s="332"/>
      <c r="BA57" s="332"/>
      <c r="BB57" s="332"/>
      <c r="BC57" s="332"/>
      <c r="BD57" s="332"/>
      <c r="BE57" s="332"/>
      <c r="BF57" s="332"/>
      <c r="BG57" s="332"/>
      <c r="BH57" s="332"/>
      <c r="BI57" s="332"/>
      <c r="BJ57" s="332"/>
      <c r="BK57" s="332"/>
      <c r="BL57" s="332"/>
      <c r="BM57" s="332"/>
      <c r="BN57" s="332"/>
      <c r="BO57" s="332"/>
      <c r="BP57" s="332"/>
      <c r="BQ57" s="332"/>
      <c r="BR57" s="332"/>
      <c r="BS57" s="332"/>
      <c r="BT57" s="332"/>
      <c r="BU57" s="332"/>
      <c r="BV57" s="332"/>
      <c r="BW57" s="332"/>
      <c r="BX57" s="332"/>
      <c r="BY57" s="332"/>
      <c r="BZ57" s="332"/>
      <c r="CA57" s="332"/>
      <c r="CB57" s="332"/>
      <c r="CC57" s="332"/>
      <c r="CD57" s="332"/>
      <c r="CE57" s="332"/>
      <c r="CF57" s="332"/>
      <c r="CG57" s="332"/>
      <c r="CH57" s="280"/>
      <c r="CI57" s="280"/>
      <c r="CJ57" s="280"/>
      <c r="CK57" s="280"/>
      <c r="CL57" s="280"/>
      <c r="CM57" s="280"/>
      <c r="CN57" s="280"/>
      <c r="CO57" s="280"/>
      <c r="CP57" s="280"/>
      <c r="CQ57" s="280"/>
      <c r="CR57" s="280"/>
      <c r="CS57" s="280"/>
      <c r="CT57" s="280"/>
      <c r="CU57" s="280"/>
      <c r="CV57" s="280"/>
      <c r="CW57" s="280"/>
      <c r="CX57" s="280"/>
      <c r="CY57" s="280"/>
      <c r="CZ57" s="280"/>
      <c r="DA57" s="280"/>
      <c r="DB57" s="280"/>
      <c r="DC57" s="280"/>
      <c r="DD57" s="280"/>
      <c r="DE57" s="280"/>
      <c r="DF57" s="280"/>
      <c r="DG57" s="280"/>
      <c r="DH57" s="280"/>
      <c r="DI57" s="280"/>
      <c r="DJ57" s="280"/>
      <c r="DK57" s="280"/>
      <c r="DL57" s="280"/>
      <c r="DM57" s="280"/>
      <c r="DN57" s="280"/>
      <c r="DO57" s="280"/>
      <c r="DP57" s="280"/>
      <c r="DQ57" s="280"/>
      <c r="DR57" s="280"/>
      <c r="DS57" s="280"/>
      <c r="DT57" s="280"/>
      <c r="DU57" s="280"/>
      <c r="DV57" s="280"/>
      <c r="DW57" s="280"/>
      <c r="DX57" s="280"/>
      <c r="DY57" s="280"/>
      <c r="DZ57" s="280"/>
      <c r="EA57" s="280"/>
      <c r="EB57" s="280"/>
      <c r="EC57" s="280"/>
      <c r="ED57" s="280"/>
      <c r="EE57" s="280"/>
      <c r="EF57" s="280"/>
      <c r="EG57" s="280"/>
      <c r="EH57" s="280"/>
      <c r="EI57" s="280"/>
      <c r="EJ57" s="280"/>
      <c r="EK57" s="280"/>
      <c r="EL57" s="280"/>
      <c r="EM57" s="280"/>
      <c r="EN57" s="280"/>
      <c r="EO57" s="280"/>
      <c r="EP57" s="280"/>
      <c r="EQ57" s="280"/>
      <c r="ER57" s="280"/>
      <c r="ES57" s="280"/>
      <c r="ET57" s="280"/>
      <c r="EU57" s="280"/>
      <c r="EV57" s="280"/>
      <c r="EW57" s="280"/>
      <c r="EX57" s="280"/>
      <c r="EY57" s="280"/>
      <c r="EZ57" s="280"/>
      <c r="FA57" s="280"/>
      <c r="FB57" s="280"/>
      <c r="FC57" s="280"/>
      <c r="FD57" s="280"/>
      <c r="FE57" s="280"/>
      <c r="FF57" s="280"/>
      <c r="FG57" s="280"/>
      <c r="FH57" s="280"/>
      <c r="FI57" s="280"/>
      <c r="FJ57" s="280"/>
      <c r="FK57" s="280"/>
      <c r="FL57" s="280"/>
      <c r="FM57" s="280"/>
      <c r="FN57" s="280"/>
      <c r="FO57" s="280"/>
      <c r="FP57" s="280"/>
      <c r="FQ57" s="280"/>
      <c r="FR57" s="280"/>
      <c r="FS57" s="280"/>
      <c r="FT57" s="280"/>
      <c r="FU57" s="280"/>
      <c r="FV57" s="280"/>
      <c r="FW57" s="280"/>
      <c r="FX57" s="280"/>
      <c r="FY57" s="280"/>
      <c r="FZ57" s="280"/>
      <c r="GA57" s="280"/>
      <c r="GB57" s="280"/>
      <c r="GC57" s="280"/>
      <c r="GD57" s="280"/>
      <c r="GE57" s="280"/>
      <c r="GF57" s="280"/>
      <c r="GG57" s="280"/>
      <c r="GH57" s="280"/>
      <c r="GI57" s="280"/>
      <c r="GJ57" s="280"/>
      <c r="GK57" s="280"/>
      <c r="GL57" s="280"/>
      <c r="GM57" s="280"/>
      <c r="GN57" s="280"/>
      <c r="GO57" s="280"/>
      <c r="GP57" s="280"/>
      <c r="GQ57" s="280"/>
      <c r="GR57" s="280"/>
      <c r="GS57" s="280"/>
      <c r="GT57" s="280"/>
      <c r="GU57" s="280"/>
      <c r="GV57" s="280"/>
      <c r="GW57" s="280"/>
      <c r="GX57" s="280"/>
      <c r="GY57" s="280"/>
      <c r="GZ57" s="280"/>
      <c r="HA57" s="280"/>
      <c r="HB57" s="280"/>
      <c r="HC57" s="280"/>
      <c r="HD57" s="280"/>
      <c r="HE57" s="280"/>
      <c r="HF57" s="280"/>
      <c r="HG57" s="280"/>
      <c r="HH57" s="280"/>
      <c r="HI57" s="280"/>
      <c r="HJ57" s="280"/>
      <c r="HK57" s="280"/>
      <c r="HL57" s="280"/>
      <c r="HM57" s="280"/>
      <c r="HN57" s="280"/>
      <c r="HO57" s="280"/>
      <c r="HP57" s="280"/>
      <c r="HQ57" s="280"/>
      <c r="HR57" s="280"/>
      <c r="HS57" s="280"/>
      <c r="HT57" s="280"/>
      <c r="HU57" s="280"/>
      <c r="HV57" s="280"/>
      <c r="HW57" s="280"/>
      <c r="HX57" s="280"/>
      <c r="HY57" s="280"/>
      <c r="HZ57" s="280"/>
      <c r="IA57" s="280"/>
      <c r="IB57" s="280"/>
      <c r="IC57" s="280"/>
      <c r="ID57" s="280"/>
      <c r="IE57" s="280"/>
      <c r="IF57" s="280"/>
      <c r="IG57" s="280"/>
      <c r="IH57" s="280"/>
      <c r="II57" s="280"/>
      <c r="IJ57" s="280"/>
      <c r="IK57" s="280"/>
      <c r="IL57" s="280"/>
      <c r="IM57" s="280"/>
      <c r="IN57" s="280"/>
      <c r="IO57" s="280"/>
      <c r="IP57" s="280"/>
      <c r="IQ57" s="280"/>
      <c r="IR57" s="280"/>
      <c r="IS57" s="280"/>
      <c r="IT57" s="280"/>
      <c r="IU57" s="280"/>
      <c r="IV57" s="280"/>
      <c r="IW57" s="280"/>
      <c r="IX57" s="280"/>
      <c r="IY57" s="280"/>
      <c r="IZ57" s="280"/>
      <c r="JA57" s="280"/>
      <c r="JB57" s="280"/>
      <c r="JC57" s="280"/>
      <c r="JD57" s="280"/>
      <c r="JE57" s="280"/>
      <c r="JF57" s="280"/>
      <c r="JG57" s="280"/>
      <c r="JH57" s="280"/>
      <c r="JI57" s="280"/>
      <c r="JJ57" s="280"/>
      <c r="JK57" s="280"/>
      <c r="JL57" s="280"/>
    </row>
    <row r="58" spans="1:272" s="281" customFormat="1">
      <c r="A58" s="357" t="s">
        <v>78</v>
      </c>
      <c r="B58" s="287"/>
      <c r="C58" s="287">
        <v>0</v>
      </c>
      <c r="D58" s="287">
        <v>0</v>
      </c>
      <c r="E58" s="287">
        <v>75</v>
      </c>
      <c r="F58" s="287">
        <v>75</v>
      </c>
      <c r="G58" s="287">
        <v>75</v>
      </c>
      <c r="H58" s="287">
        <v>75</v>
      </c>
      <c r="I58" s="287">
        <v>75</v>
      </c>
      <c r="J58" s="287">
        <v>75</v>
      </c>
      <c r="K58" s="287">
        <v>75</v>
      </c>
      <c r="L58" s="287">
        <v>75</v>
      </c>
      <c r="M58" s="287">
        <v>75</v>
      </c>
      <c r="N58" s="287">
        <v>75</v>
      </c>
      <c r="O58" s="287">
        <f>SUM(B58:N58)</f>
        <v>750</v>
      </c>
      <c r="P58" s="329"/>
      <c r="Q58" s="287">
        <f>S58</f>
        <v>77.25</v>
      </c>
      <c r="R58" s="287">
        <f>Q58</f>
        <v>77.25</v>
      </c>
      <c r="S58" s="287">
        <f t="shared" si="94"/>
        <v>77.25</v>
      </c>
      <c r="T58" s="287">
        <f t="shared" si="94"/>
        <v>77.25</v>
      </c>
      <c r="U58" s="287">
        <f t="shared" si="94"/>
        <v>77.25</v>
      </c>
      <c r="V58" s="287">
        <f t="shared" si="94"/>
        <v>77.25</v>
      </c>
      <c r="W58" s="287">
        <f t="shared" si="94"/>
        <v>77.25</v>
      </c>
      <c r="X58" s="287">
        <f t="shared" si="94"/>
        <v>77.25</v>
      </c>
      <c r="Y58" s="287">
        <f t="shared" si="94"/>
        <v>77.25</v>
      </c>
      <c r="Z58" s="287">
        <f t="shared" si="94"/>
        <v>77.25</v>
      </c>
      <c r="AA58" s="287">
        <f t="shared" si="94"/>
        <v>77.25</v>
      </c>
      <c r="AB58" s="287">
        <f t="shared" si="94"/>
        <v>77.25</v>
      </c>
      <c r="AC58" s="287">
        <f t="shared" si="92"/>
        <v>927</v>
      </c>
      <c r="AD58" s="329"/>
      <c r="AE58" s="287">
        <f t="shared" si="95"/>
        <v>79.567499999999995</v>
      </c>
      <c r="AF58" s="287">
        <f t="shared" si="95"/>
        <v>79.567499999999995</v>
      </c>
      <c r="AG58" s="287">
        <f t="shared" si="95"/>
        <v>79.567499999999995</v>
      </c>
      <c r="AH58" s="287">
        <f t="shared" si="95"/>
        <v>79.567499999999995</v>
      </c>
      <c r="AI58" s="287">
        <f t="shared" si="95"/>
        <v>79.567499999999995</v>
      </c>
      <c r="AJ58" s="287">
        <f t="shared" si="95"/>
        <v>79.567499999999995</v>
      </c>
      <c r="AK58" s="287">
        <f t="shared" si="95"/>
        <v>79.567499999999995</v>
      </c>
      <c r="AL58" s="287">
        <f t="shared" si="95"/>
        <v>79.567499999999995</v>
      </c>
      <c r="AM58" s="287">
        <f t="shared" si="95"/>
        <v>79.567499999999995</v>
      </c>
      <c r="AN58" s="287">
        <f t="shared" si="95"/>
        <v>79.567499999999995</v>
      </c>
      <c r="AO58" s="287">
        <f t="shared" si="95"/>
        <v>79.567499999999995</v>
      </c>
      <c r="AP58" s="287">
        <f t="shared" si="95"/>
        <v>79.567499999999995</v>
      </c>
      <c r="AQ58" s="287">
        <f t="shared" si="87"/>
        <v>954.81</v>
      </c>
      <c r="AR58" s="331"/>
      <c r="AS58" s="331"/>
      <c r="AT58" s="332"/>
      <c r="AU58" s="332"/>
      <c r="AV58" s="332"/>
      <c r="AW58" s="332"/>
      <c r="AX58" s="332"/>
      <c r="AY58" s="332"/>
      <c r="AZ58" s="332"/>
      <c r="BA58" s="332"/>
      <c r="BB58" s="332"/>
      <c r="BC58" s="332"/>
      <c r="BD58" s="332"/>
      <c r="BE58" s="332"/>
      <c r="BF58" s="332"/>
      <c r="BG58" s="332"/>
      <c r="BH58" s="332"/>
      <c r="BI58" s="332"/>
      <c r="BJ58" s="332"/>
      <c r="BK58" s="332"/>
      <c r="BL58" s="332"/>
      <c r="BM58" s="332"/>
      <c r="BN58" s="332"/>
      <c r="BO58" s="332"/>
      <c r="BP58" s="332"/>
      <c r="BQ58" s="332"/>
      <c r="BR58" s="332"/>
      <c r="BS58" s="332"/>
      <c r="BT58" s="332"/>
      <c r="BU58" s="332"/>
      <c r="BV58" s="332"/>
      <c r="BW58" s="332"/>
      <c r="BX58" s="332"/>
      <c r="BY58" s="332"/>
      <c r="BZ58" s="332"/>
      <c r="CA58" s="332"/>
      <c r="CB58" s="332"/>
      <c r="CC58" s="332"/>
      <c r="CD58" s="332"/>
      <c r="CE58" s="332"/>
      <c r="CF58" s="332"/>
      <c r="CG58" s="332"/>
      <c r="CH58" s="280"/>
      <c r="CI58" s="280"/>
      <c r="CJ58" s="280"/>
      <c r="CK58" s="280"/>
      <c r="CL58" s="280"/>
      <c r="CM58" s="280"/>
      <c r="CN58" s="280"/>
      <c r="CO58" s="280"/>
      <c r="CP58" s="280"/>
      <c r="CQ58" s="280"/>
      <c r="CR58" s="280"/>
      <c r="CS58" s="280"/>
      <c r="CT58" s="280"/>
      <c r="CU58" s="280"/>
      <c r="CV58" s="280"/>
      <c r="CW58" s="280"/>
      <c r="CX58" s="280"/>
      <c r="CY58" s="280"/>
      <c r="CZ58" s="280"/>
      <c r="DA58" s="280"/>
      <c r="DB58" s="280"/>
      <c r="DC58" s="280"/>
      <c r="DD58" s="280"/>
      <c r="DE58" s="280"/>
      <c r="DF58" s="280"/>
      <c r="DG58" s="280"/>
      <c r="DH58" s="280"/>
      <c r="DI58" s="280"/>
      <c r="DJ58" s="280"/>
      <c r="DK58" s="280"/>
      <c r="DL58" s="280"/>
      <c r="DM58" s="280"/>
      <c r="DN58" s="280"/>
      <c r="DO58" s="280"/>
      <c r="DP58" s="280"/>
      <c r="DQ58" s="280"/>
      <c r="DR58" s="280"/>
      <c r="DS58" s="280"/>
      <c r="DT58" s="280"/>
      <c r="DU58" s="280"/>
      <c r="DV58" s="280"/>
      <c r="DW58" s="280"/>
      <c r="DX58" s="280"/>
      <c r="DY58" s="280"/>
      <c r="DZ58" s="280"/>
      <c r="EA58" s="280"/>
      <c r="EB58" s="280"/>
      <c r="EC58" s="280"/>
      <c r="ED58" s="280"/>
      <c r="EE58" s="280"/>
      <c r="EF58" s="280"/>
      <c r="EG58" s="280"/>
      <c r="EH58" s="280"/>
      <c r="EI58" s="280"/>
      <c r="EJ58" s="280"/>
      <c r="EK58" s="280"/>
      <c r="EL58" s="280"/>
      <c r="EM58" s="280"/>
      <c r="EN58" s="280"/>
      <c r="EO58" s="280"/>
      <c r="EP58" s="280"/>
      <c r="EQ58" s="280"/>
      <c r="ER58" s="280"/>
      <c r="ES58" s="280"/>
      <c r="ET58" s="280"/>
      <c r="EU58" s="280"/>
      <c r="EV58" s="280"/>
      <c r="EW58" s="280"/>
      <c r="EX58" s="280"/>
      <c r="EY58" s="280"/>
      <c r="EZ58" s="280"/>
      <c r="FA58" s="280"/>
      <c r="FB58" s="280"/>
      <c r="FC58" s="280"/>
      <c r="FD58" s="280"/>
      <c r="FE58" s="280"/>
      <c r="FF58" s="280"/>
      <c r="FG58" s="280"/>
      <c r="FH58" s="280"/>
      <c r="FI58" s="280"/>
      <c r="FJ58" s="280"/>
      <c r="FK58" s="280"/>
      <c r="FL58" s="280"/>
      <c r="FM58" s="280"/>
      <c r="FN58" s="280"/>
      <c r="FO58" s="280"/>
      <c r="FP58" s="280"/>
      <c r="FQ58" s="280"/>
      <c r="FR58" s="280"/>
      <c r="FS58" s="280"/>
      <c r="FT58" s="280"/>
      <c r="FU58" s="280"/>
      <c r="FV58" s="280"/>
      <c r="FW58" s="280"/>
      <c r="FX58" s="280"/>
      <c r="FY58" s="280"/>
      <c r="FZ58" s="280"/>
      <c r="GA58" s="280"/>
      <c r="GB58" s="280"/>
      <c r="GC58" s="280"/>
      <c r="GD58" s="280"/>
      <c r="GE58" s="280"/>
      <c r="GF58" s="280"/>
      <c r="GG58" s="280"/>
      <c r="GH58" s="280"/>
      <c r="GI58" s="280"/>
      <c r="GJ58" s="280"/>
      <c r="GK58" s="280"/>
      <c r="GL58" s="280"/>
      <c r="GM58" s="280"/>
      <c r="GN58" s="280"/>
      <c r="GO58" s="280"/>
      <c r="GP58" s="280"/>
      <c r="GQ58" s="280"/>
      <c r="GR58" s="280"/>
      <c r="GS58" s="280"/>
      <c r="GT58" s="280"/>
      <c r="GU58" s="280"/>
      <c r="GV58" s="280"/>
      <c r="GW58" s="280"/>
      <c r="GX58" s="280"/>
      <c r="GY58" s="280"/>
      <c r="GZ58" s="280"/>
      <c r="HA58" s="280"/>
      <c r="HB58" s="280"/>
      <c r="HC58" s="280"/>
      <c r="HD58" s="280"/>
      <c r="HE58" s="280"/>
      <c r="HF58" s="280"/>
      <c r="HG58" s="280"/>
      <c r="HH58" s="280"/>
      <c r="HI58" s="280"/>
      <c r="HJ58" s="280"/>
      <c r="HK58" s="280"/>
      <c r="HL58" s="280"/>
      <c r="HM58" s="280"/>
      <c r="HN58" s="280"/>
      <c r="HO58" s="280"/>
      <c r="HP58" s="280"/>
      <c r="HQ58" s="280"/>
      <c r="HR58" s="280"/>
      <c r="HS58" s="280"/>
      <c r="HT58" s="280"/>
      <c r="HU58" s="280"/>
      <c r="HV58" s="280"/>
      <c r="HW58" s="280"/>
      <c r="HX58" s="280"/>
      <c r="HY58" s="280"/>
      <c r="HZ58" s="280"/>
      <c r="IA58" s="280"/>
      <c r="IB58" s="280"/>
      <c r="IC58" s="280"/>
      <c r="ID58" s="280"/>
      <c r="IE58" s="280"/>
      <c r="IF58" s="280"/>
      <c r="IG58" s="280"/>
      <c r="IH58" s="280"/>
      <c r="II58" s="280"/>
      <c r="IJ58" s="280"/>
      <c r="IK58" s="280"/>
      <c r="IL58" s="280"/>
      <c r="IM58" s="280"/>
      <c r="IN58" s="280"/>
      <c r="IO58" s="280"/>
      <c r="IP58" s="280"/>
      <c r="IQ58" s="280"/>
      <c r="IR58" s="280"/>
      <c r="IS58" s="280"/>
      <c r="IT58" s="280"/>
      <c r="IU58" s="280"/>
      <c r="IV58" s="280"/>
      <c r="IW58" s="280"/>
      <c r="IX58" s="280"/>
      <c r="IY58" s="280"/>
      <c r="IZ58" s="280"/>
      <c r="JA58" s="280"/>
      <c r="JB58" s="280"/>
      <c r="JC58" s="280"/>
      <c r="JD58" s="280"/>
      <c r="JE58" s="280"/>
      <c r="JF58" s="280"/>
      <c r="JG58" s="280"/>
      <c r="JH58" s="280"/>
      <c r="JI58" s="280"/>
      <c r="JJ58" s="280"/>
      <c r="JK58" s="280"/>
      <c r="JL58" s="280"/>
    </row>
    <row r="59" spans="1:272" s="361" customFormat="1" ht="17">
      <c r="A59" s="350" t="s">
        <v>0</v>
      </c>
      <c r="B59" s="349">
        <f>SUM(B53:B57)</f>
        <v>4640</v>
      </c>
      <c r="C59" s="349">
        <f>SUM(C53:C58)</f>
        <v>1420.46065</v>
      </c>
      <c r="D59" s="349">
        <f t="shared" ref="D59:N59" si="96">SUM(D53:D58)</f>
        <v>1030.46065</v>
      </c>
      <c r="E59" s="349">
        <f t="shared" si="96"/>
        <v>1105.46065</v>
      </c>
      <c r="F59" s="349">
        <f>SUM(F53:F58)</f>
        <v>1105.46065</v>
      </c>
      <c r="G59" s="349">
        <f t="shared" si="96"/>
        <v>1105.46065</v>
      </c>
      <c r="H59" s="349">
        <f t="shared" si="96"/>
        <v>1105.46065</v>
      </c>
      <c r="I59" s="349">
        <f t="shared" si="96"/>
        <v>1105.46065</v>
      </c>
      <c r="J59" s="349">
        <f t="shared" si="96"/>
        <v>1105.46065</v>
      </c>
      <c r="K59" s="349">
        <f t="shared" si="96"/>
        <v>1105.46065</v>
      </c>
      <c r="L59" s="349">
        <f t="shared" si="96"/>
        <v>1105.46065</v>
      </c>
      <c r="M59" s="349">
        <f t="shared" si="96"/>
        <v>1105.46065</v>
      </c>
      <c r="N59" s="349">
        <f t="shared" si="96"/>
        <v>1105.46065</v>
      </c>
      <c r="O59" s="349">
        <f>SUM(O53:O58)</f>
        <v>13505.5278</v>
      </c>
      <c r="P59" s="329"/>
      <c r="Q59" s="349">
        <f>SUM(Q53:Q58)</f>
        <v>1021.53343</v>
      </c>
      <c r="R59" s="349">
        <f t="shared" ref="R59:AB59" si="97">SUM(R53:R58)</f>
        <v>1021.53343</v>
      </c>
      <c r="S59" s="349">
        <f t="shared" si="97"/>
        <v>1021.53343</v>
      </c>
      <c r="T59" s="349">
        <f t="shared" si="97"/>
        <v>1021.53343</v>
      </c>
      <c r="U59" s="349">
        <f t="shared" si="97"/>
        <v>1021.53343</v>
      </c>
      <c r="V59" s="349">
        <f t="shared" si="97"/>
        <v>1021.53343</v>
      </c>
      <c r="W59" s="349">
        <f t="shared" si="97"/>
        <v>1021.53343</v>
      </c>
      <c r="X59" s="349">
        <f t="shared" si="97"/>
        <v>1021.53343</v>
      </c>
      <c r="Y59" s="349">
        <f t="shared" si="97"/>
        <v>1021.53343</v>
      </c>
      <c r="Z59" s="349">
        <f t="shared" si="97"/>
        <v>1021.53343</v>
      </c>
      <c r="AA59" s="349">
        <f>SUM(AA53:AA58)</f>
        <v>1021.53343</v>
      </c>
      <c r="AB59" s="349">
        <f t="shared" si="97"/>
        <v>1021.53343</v>
      </c>
      <c r="AC59" s="349">
        <f>SUM(AC53:AC58)</f>
        <v>12258.401160000001</v>
      </c>
      <c r="AD59" s="329"/>
      <c r="AE59" s="349">
        <f>SUM(AE53:AE58)</f>
        <v>1094.2067200000001</v>
      </c>
      <c r="AF59" s="349">
        <f t="shared" ref="AF59:AP59" si="98">SUM(AF53:AF58)</f>
        <v>1094.2067200000001</v>
      </c>
      <c r="AG59" s="349">
        <f t="shared" si="98"/>
        <v>1094.2067200000001</v>
      </c>
      <c r="AH59" s="349">
        <f t="shared" si="98"/>
        <v>1094.2067200000001</v>
      </c>
      <c r="AI59" s="349">
        <f t="shared" si="98"/>
        <v>1094.2067200000001</v>
      </c>
      <c r="AJ59" s="349">
        <f t="shared" si="98"/>
        <v>1094.2067200000001</v>
      </c>
      <c r="AK59" s="349">
        <f t="shared" si="98"/>
        <v>1094.2067200000001</v>
      </c>
      <c r="AL59" s="349">
        <f t="shared" si="98"/>
        <v>1094.2067200000001</v>
      </c>
      <c r="AM59" s="349">
        <f t="shared" si="98"/>
        <v>1094.2067200000001</v>
      </c>
      <c r="AN59" s="349">
        <f t="shared" si="98"/>
        <v>1094.2067200000001</v>
      </c>
      <c r="AO59" s="349">
        <f t="shared" si="98"/>
        <v>1094.2067200000001</v>
      </c>
      <c r="AP59" s="349">
        <f t="shared" si="98"/>
        <v>1094.2067200000001</v>
      </c>
      <c r="AQ59" s="349">
        <f>SUM(AQ53:AQ58)</f>
        <v>13130.48064</v>
      </c>
      <c r="AR59" s="331"/>
      <c r="AS59" s="331"/>
      <c r="AT59" s="332"/>
      <c r="AU59" s="332"/>
      <c r="AV59" s="332"/>
      <c r="AW59" s="332"/>
      <c r="AX59" s="332"/>
      <c r="AY59" s="332"/>
      <c r="AZ59" s="332"/>
      <c r="BA59" s="332"/>
      <c r="BB59" s="332"/>
      <c r="BC59" s="332"/>
      <c r="BD59" s="332"/>
      <c r="BE59" s="332"/>
      <c r="BF59" s="332"/>
      <c r="BG59" s="332"/>
      <c r="BH59" s="332"/>
      <c r="BI59" s="332"/>
      <c r="BJ59" s="332"/>
      <c r="BK59" s="332"/>
      <c r="BL59" s="332"/>
      <c r="BM59" s="332"/>
      <c r="BN59" s="332"/>
      <c r="BO59" s="332"/>
      <c r="BP59" s="332"/>
      <c r="BQ59" s="332"/>
      <c r="BR59" s="332"/>
      <c r="BS59" s="332"/>
      <c r="BT59" s="332"/>
      <c r="BU59" s="332"/>
      <c r="BV59" s="332"/>
      <c r="BW59" s="332"/>
      <c r="BX59" s="332"/>
      <c r="BY59" s="332"/>
      <c r="BZ59" s="332"/>
      <c r="CA59" s="332"/>
      <c r="CB59" s="332"/>
      <c r="CC59" s="332"/>
      <c r="CD59" s="332"/>
      <c r="CE59" s="332"/>
      <c r="CF59" s="332"/>
      <c r="CG59" s="332"/>
      <c r="CH59" s="360"/>
      <c r="CI59" s="360"/>
      <c r="CJ59" s="360"/>
      <c r="CK59" s="360"/>
      <c r="CL59" s="360"/>
      <c r="CM59" s="360"/>
      <c r="CN59" s="360"/>
      <c r="CO59" s="360"/>
      <c r="CP59" s="360"/>
      <c r="CQ59" s="360"/>
      <c r="CR59" s="360"/>
      <c r="CS59" s="360"/>
      <c r="CT59" s="360"/>
      <c r="CU59" s="360"/>
      <c r="CV59" s="360"/>
      <c r="CW59" s="360"/>
      <c r="CX59" s="360"/>
      <c r="CY59" s="360"/>
      <c r="CZ59" s="360"/>
      <c r="DA59" s="360"/>
      <c r="DB59" s="360"/>
      <c r="DC59" s="360"/>
      <c r="DD59" s="360"/>
      <c r="DE59" s="360"/>
      <c r="DF59" s="360"/>
      <c r="DG59" s="360"/>
      <c r="DH59" s="360"/>
      <c r="DI59" s="360"/>
      <c r="DJ59" s="360"/>
      <c r="DK59" s="360"/>
      <c r="DL59" s="360"/>
      <c r="DM59" s="360"/>
      <c r="DN59" s="360"/>
      <c r="DO59" s="360"/>
      <c r="DP59" s="360"/>
      <c r="DQ59" s="360"/>
      <c r="DR59" s="360"/>
      <c r="DS59" s="360"/>
      <c r="DT59" s="360"/>
      <c r="DU59" s="360"/>
      <c r="DV59" s="360"/>
      <c r="DW59" s="360"/>
      <c r="DX59" s="360"/>
      <c r="DY59" s="360"/>
      <c r="DZ59" s="360"/>
      <c r="EA59" s="360"/>
      <c r="EB59" s="360"/>
      <c r="EC59" s="360"/>
      <c r="ED59" s="360"/>
      <c r="EE59" s="360"/>
      <c r="EF59" s="360"/>
      <c r="EG59" s="360"/>
      <c r="EH59" s="360"/>
      <c r="EI59" s="360"/>
      <c r="EJ59" s="360"/>
      <c r="EK59" s="360"/>
      <c r="EL59" s="360"/>
      <c r="EM59" s="360"/>
      <c r="EN59" s="360"/>
      <c r="EO59" s="360"/>
      <c r="EP59" s="360"/>
      <c r="EQ59" s="360"/>
      <c r="ER59" s="360"/>
      <c r="ES59" s="360"/>
      <c r="ET59" s="360"/>
      <c r="EU59" s="360"/>
      <c r="EV59" s="360"/>
      <c r="EW59" s="360"/>
      <c r="EX59" s="360"/>
      <c r="EY59" s="360"/>
      <c r="EZ59" s="360"/>
      <c r="FA59" s="360"/>
      <c r="FB59" s="360"/>
      <c r="FC59" s="360"/>
      <c r="FD59" s="360"/>
      <c r="FE59" s="360"/>
      <c r="FF59" s="360"/>
      <c r="FG59" s="360"/>
      <c r="FH59" s="360"/>
      <c r="FI59" s="360"/>
      <c r="FJ59" s="360"/>
      <c r="FK59" s="360"/>
      <c r="FL59" s="360"/>
      <c r="FM59" s="360"/>
      <c r="FN59" s="360"/>
      <c r="FO59" s="360"/>
      <c r="FP59" s="360"/>
      <c r="FQ59" s="360"/>
      <c r="FR59" s="360"/>
      <c r="FS59" s="360"/>
      <c r="FT59" s="360"/>
      <c r="FU59" s="360"/>
      <c r="FV59" s="360"/>
      <c r="FW59" s="360"/>
      <c r="FX59" s="360"/>
      <c r="FY59" s="360"/>
      <c r="FZ59" s="360"/>
      <c r="GA59" s="360"/>
      <c r="GB59" s="360"/>
      <c r="GC59" s="360"/>
      <c r="GD59" s="360"/>
      <c r="GE59" s="360"/>
      <c r="GF59" s="360"/>
      <c r="GG59" s="360"/>
      <c r="GH59" s="360"/>
      <c r="GI59" s="360"/>
      <c r="GJ59" s="360"/>
      <c r="GK59" s="360"/>
      <c r="GL59" s="360"/>
      <c r="GM59" s="360"/>
      <c r="GN59" s="360"/>
      <c r="GO59" s="360"/>
      <c r="GP59" s="360"/>
      <c r="GQ59" s="360"/>
      <c r="GR59" s="360"/>
      <c r="GS59" s="360"/>
      <c r="GT59" s="360"/>
      <c r="GU59" s="360"/>
      <c r="GV59" s="360"/>
      <c r="GW59" s="360"/>
      <c r="GX59" s="360"/>
      <c r="GY59" s="360"/>
      <c r="GZ59" s="360"/>
      <c r="HA59" s="360"/>
      <c r="HB59" s="360"/>
      <c r="HC59" s="360"/>
      <c r="HD59" s="360"/>
      <c r="HE59" s="360"/>
      <c r="HF59" s="360"/>
      <c r="HG59" s="360"/>
      <c r="HH59" s="360"/>
      <c r="HI59" s="360"/>
      <c r="HJ59" s="360"/>
      <c r="HK59" s="360"/>
      <c r="HL59" s="360"/>
      <c r="HM59" s="360"/>
      <c r="HN59" s="360"/>
      <c r="HO59" s="360"/>
      <c r="HP59" s="360"/>
      <c r="HQ59" s="360"/>
      <c r="HR59" s="360"/>
      <c r="HS59" s="360"/>
      <c r="HT59" s="360"/>
      <c r="HU59" s="360"/>
      <c r="HV59" s="360"/>
      <c r="HW59" s="360"/>
      <c r="HX59" s="360"/>
      <c r="HY59" s="360"/>
      <c r="HZ59" s="360"/>
      <c r="IA59" s="360"/>
      <c r="IB59" s="360"/>
      <c r="IC59" s="360"/>
      <c r="ID59" s="360"/>
      <c r="IE59" s="360"/>
      <c r="IF59" s="360"/>
      <c r="IG59" s="360"/>
      <c r="IH59" s="360"/>
      <c r="II59" s="360"/>
      <c r="IJ59" s="360"/>
      <c r="IK59" s="360"/>
      <c r="IL59" s="360"/>
      <c r="IM59" s="360"/>
      <c r="IN59" s="360"/>
      <c r="IO59" s="360"/>
      <c r="IP59" s="360"/>
      <c r="IQ59" s="360"/>
      <c r="IR59" s="360"/>
      <c r="IS59" s="360"/>
      <c r="IT59" s="360"/>
      <c r="IU59" s="360"/>
      <c r="IV59" s="360"/>
      <c r="IW59" s="360"/>
      <c r="IX59" s="360"/>
      <c r="IY59" s="360"/>
      <c r="IZ59" s="360"/>
      <c r="JA59" s="360"/>
      <c r="JB59" s="360"/>
      <c r="JC59" s="360"/>
      <c r="JD59" s="360"/>
      <c r="JE59" s="360"/>
      <c r="JF59" s="360"/>
      <c r="JG59" s="360"/>
      <c r="JH59" s="360"/>
      <c r="JI59" s="360"/>
      <c r="JJ59" s="360"/>
      <c r="JK59" s="360"/>
      <c r="JL59" s="360"/>
    </row>
    <row r="60" spans="1:272" s="359" customFormat="1">
      <c r="A60" s="366"/>
      <c r="B60" s="367"/>
      <c r="C60" s="367"/>
      <c r="D60" s="367"/>
      <c r="E60" s="367"/>
      <c r="F60" s="367"/>
      <c r="G60" s="367"/>
      <c r="H60" s="367"/>
      <c r="I60" s="367"/>
      <c r="J60" s="367"/>
      <c r="K60" s="367"/>
      <c r="L60" s="367"/>
      <c r="M60" s="367"/>
      <c r="N60" s="367"/>
      <c r="O60" s="367"/>
      <c r="P60" s="329"/>
      <c r="Q60" s="367"/>
      <c r="R60" s="367"/>
      <c r="S60" s="367"/>
      <c r="T60" s="367"/>
      <c r="U60" s="367"/>
      <c r="V60" s="367"/>
      <c r="W60" s="367"/>
      <c r="X60" s="367"/>
      <c r="Y60" s="367"/>
      <c r="Z60" s="367"/>
      <c r="AA60" s="367"/>
      <c r="AB60" s="367"/>
      <c r="AC60" s="367"/>
      <c r="AD60" s="329"/>
      <c r="AE60" s="367"/>
      <c r="AF60" s="367"/>
      <c r="AG60" s="367"/>
      <c r="AH60" s="367"/>
      <c r="AI60" s="367"/>
      <c r="AJ60" s="367"/>
      <c r="AK60" s="367"/>
      <c r="AL60" s="367"/>
      <c r="AM60" s="367"/>
      <c r="AN60" s="367"/>
      <c r="AO60" s="367"/>
      <c r="AP60" s="367"/>
      <c r="AQ60" s="367"/>
      <c r="AR60" s="331"/>
      <c r="AS60" s="331"/>
      <c r="AT60" s="332"/>
      <c r="AU60" s="332"/>
      <c r="AV60" s="332"/>
      <c r="AW60" s="332"/>
      <c r="AX60" s="332"/>
      <c r="AY60" s="332"/>
      <c r="AZ60" s="332"/>
      <c r="BA60" s="332"/>
      <c r="BB60" s="332"/>
      <c r="BC60" s="332"/>
      <c r="BD60" s="332"/>
      <c r="BE60" s="332"/>
      <c r="BF60" s="332"/>
      <c r="BG60" s="332"/>
      <c r="BH60" s="332"/>
      <c r="BI60" s="332"/>
      <c r="BJ60" s="332"/>
      <c r="BK60" s="332"/>
      <c r="BL60" s="332"/>
      <c r="BM60" s="332"/>
      <c r="BN60" s="332"/>
      <c r="BO60" s="332"/>
      <c r="BP60" s="332"/>
      <c r="BQ60" s="332"/>
      <c r="BR60" s="332"/>
      <c r="BS60" s="332"/>
      <c r="BT60" s="332"/>
      <c r="BU60" s="332"/>
      <c r="BV60" s="332"/>
      <c r="BW60" s="332"/>
      <c r="BX60" s="332"/>
      <c r="BY60" s="332"/>
      <c r="BZ60" s="332"/>
      <c r="CA60" s="332"/>
      <c r="CB60" s="332"/>
      <c r="CC60" s="332"/>
      <c r="CD60" s="332"/>
      <c r="CE60" s="332"/>
      <c r="CF60" s="332"/>
      <c r="CG60" s="332"/>
      <c r="CH60" s="358"/>
      <c r="CI60" s="358"/>
      <c r="CJ60" s="358"/>
      <c r="CK60" s="358"/>
      <c r="CL60" s="358"/>
      <c r="CM60" s="358"/>
      <c r="CN60" s="358"/>
      <c r="CO60" s="358"/>
      <c r="CP60" s="358"/>
      <c r="CQ60" s="358"/>
      <c r="CR60" s="358"/>
      <c r="CS60" s="358"/>
      <c r="CT60" s="358"/>
      <c r="CU60" s="358"/>
      <c r="CV60" s="358"/>
      <c r="CW60" s="358"/>
      <c r="CX60" s="358"/>
      <c r="CY60" s="358"/>
      <c r="CZ60" s="358"/>
      <c r="DA60" s="358"/>
      <c r="DB60" s="358"/>
      <c r="DC60" s="358"/>
      <c r="DD60" s="358"/>
      <c r="DE60" s="358"/>
      <c r="DF60" s="358"/>
      <c r="DG60" s="358"/>
      <c r="DH60" s="358"/>
      <c r="DI60" s="358"/>
      <c r="DJ60" s="358"/>
      <c r="DK60" s="358"/>
      <c r="DL60" s="358"/>
      <c r="DM60" s="358"/>
      <c r="DN60" s="358"/>
      <c r="DO60" s="358"/>
      <c r="DP60" s="358"/>
      <c r="DQ60" s="358"/>
      <c r="DR60" s="358"/>
      <c r="DS60" s="358"/>
      <c r="DT60" s="358"/>
      <c r="DU60" s="358"/>
      <c r="DV60" s="358"/>
      <c r="DW60" s="358"/>
      <c r="DX60" s="358"/>
      <c r="DY60" s="358"/>
      <c r="DZ60" s="358"/>
      <c r="EA60" s="358"/>
      <c r="EB60" s="358"/>
      <c r="EC60" s="358"/>
      <c r="ED60" s="358"/>
      <c r="EE60" s="358"/>
      <c r="EF60" s="358"/>
      <c r="EG60" s="358"/>
      <c r="EH60" s="358"/>
      <c r="EI60" s="358"/>
      <c r="EJ60" s="358"/>
      <c r="EK60" s="358"/>
      <c r="EL60" s="358"/>
      <c r="EM60" s="358"/>
      <c r="EN60" s="358"/>
      <c r="EO60" s="358"/>
      <c r="EP60" s="358"/>
      <c r="EQ60" s="358"/>
      <c r="ER60" s="358"/>
      <c r="ES60" s="358"/>
      <c r="ET60" s="358"/>
      <c r="EU60" s="358"/>
      <c r="EV60" s="358"/>
      <c r="EW60" s="358"/>
      <c r="EX60" s="358"/>
      <c r="EY60" s="358"/>
      <c r="EZ60" s="358"/>
      <c r="FA60" s="358"/>
      <c r="FB60" s="358"/>
      <c r="FC60" s="358"/>
      <c r="FD60" s="358"/>
      <c r="FE60" s="358"/>
      <c r="FF60" s="358"/>
      <c r="FG60" s="358"/>
      <c r="FH60" s="358"/>
      <c r="FI60" s="358"/>
      <c r="FJ60" s="358"/>
      <c r="FK60" s="358"/>
      <c r="FL60" s="358"/>
      <c r="FM60" s="358"/>
      <c r="FN60" s="358"/>
      <c r="FO60" s="358"/>
      <c r="FP60" s="358"/>
      <c r="FQ60" s="358"/>
      <c r="FR60" s="358"/>
      <c r="FS60" s="358"/>
      <c r="FT60" s="358"/>
      <c r="FU60" s="358"/>
      <c r="FV60" s="358"/>
      <c r="FW60" s="358"/>
      <c r="FX60" s="358"/>
      <c r="FY60" s="358"/>
      <c r="FZ60" s="358"/>
      <c r="GA60" s="358"/>
      <c r="GB60" s="358"/>
      <c r="GC60" s="358"/>
      <c r="GD60" s="358"/>
      <c r="GE60" s="358"/>
      <c r="GF60" s="358"/>
      <c r="GG60" s="358"/>
      <c r="GH60" s="358"/>
      <c r="GI60" s="358"/>
      <c r="GJ60" s="358"/>
      <c r="GK60" s="358"/>
      <c r="GL60" s="358"/>
      <c r="GM60" s="358"/>
      <c r="GN60" s="358"/>
      <c r="GO60" s="358"/>
      <c r="GP60" s="358"/>
      <c r="GQ60" s="358"/>
      <c r="GR60" s="358"/>
      <c r="GS60" s="358"/>
      <c r="GT60" s="358"/>
      <c r="GU60" s="358"/>
      <c r="GV60" s="358"/>
      <c r="GW60" s="358"/>
      <c r="GX60" s="358"/>
      <c r="GY60" s="358"/>
      <c r="GZ60" s="358"/>
      <c r="HA60" s="358"/>
      <c r="HB60" s="358"/>
      <c r="HC60" s="358"/>
      <c r="HD60" s="358"/>
      <c r="HE60" s="358"/>
      <c r="HF60" s="358"/>
      <c r="HG60" s="358"/>
      <c r="HH60" s="358"/>
      <c r="HI60" s="358"/>
      <c r="HJ60" s="358"/>
      <c r="HK60" s="358"/>
      <c r="HL60" s="358"/>
      <c r="HM60" s="358"/>
      <c r="HN60" s="358"/>
      <c r="HO60" s="358"/>
      <c r="HP60" s="358"/>
      <c r="HQ60" s="358"/>
      <c r="HR60" s="358"/>
      <c r="HS60" s="358"/>
      <c r="HT60" s="358"/>
      <c r="HU60" s="358"/>
      <c r="HV60" s="358"/>
      <c r="HW60" s="358"/>
      <c r="HX60" s="358"/>
      <c r="HY60" s="358"/>
      <c r="HZ60" s="358"/>
      <c r="IA60" s="358"/>
      <c r="IB60" s="358"/>
      <c r="IC60" s="358"/>
      <c r="ID60" s="358"/>
      <c r="IE60" s="358"/>
      <c r="IF60" s="358"/>
      <c r="IG60" s="358"/>
      <c r="IH60" s="358"/>
      <c r="II60" s="358"/>
      <c r="IJ60" s="358"/>
      <c r="IK60" s="358"/>
      <c r="IL60" s="358"/>
      <c r="IM60" s="358"/>
      <c r="IN60" s="358"/>
      <c r="IO60" s="358"/>
      <c r="IP60" s="358"/>
      <c r="IQ60" s="358"/>
      <c r="IR60" s="358"/>
      <c r="IS60" s="358"/>
      <c r="IT60" s="358"/>
      <c r="IU60" s="358"/>
      <c r="IV60" s="358"/>
      <c r="IW60" s="358"/>
      <c r="IX60" s="358"/>
      <c r="IY60" s="358"/>
      <c r="IZ60" s="358"/>
      <c r="JA60" s="358"/>
      <c r="JB60" s="358"/>
      <c r="JC60" s="358"/>
      <c r="JD60" s="358"/>
      <c r="JE60" s="358"/>
      <c r="JF60" s="358"/>
      <c r="JG60" s="358"/>
      <c r="JH60" s="358"/>
      <c r="JI60" s="358"/>
      <c r="JJ60" s="358"/>
      <c r="JK60" s="358"/>
      <c r="JL60" s="358"/>
    </row>
    <row r="61" spans="1:272" s="365" customFormat="1">
      <c r="A61" s="362" t="s">
        <v>152</v>
      </c>
      <c r="B61" s="363">
        <f>B50+B59</f>
        <v>5240</v>
      </c>
      <c r="C61" s="363">
        <f>C36+C50+C59</f>
        <v>14178.326316666666</v>
      </c>
      <c r="D61" s="363">
        <f t="shared" ref="D61:N61" si="99">D36+D50+D59</f>
        <v>17957.805916666668</v>
      </c>
      <c r="E61" s="363">
        <f t="shared" si="99"/>
        <v>28858.932516666664</v>
      </c>
      <c r="F61" s="363">
        <f t="shared" si="99"/>
        <v>37102.879516666675</v>
      </c>
      <c r="G61" s="363">
        <f t="shared" si="99"/>
        <v>45033.121516666666</v>
      </c>
      <c r="H61" s="363">
        <f t="shared" si="99"/>
        <v>53743.563516666669</v>
      </c>
      <c r="I61" s="363">
        <f t="shared" si="99"/>
        <v>62673.805516666667</v>
      </c>
      <c r="J61" s="363">
        <f t="shared" si="99"/>
        <v>70788.052516666663</v>
      </c>
      <c r="K61" s="363">
        <f t="shared" si="99"/>
        <v>79368.794516666632</v>
      </c>
      <c r="L61" s="363">
        <f t="shared" si="99"/>
        <v>87428.736516666657</v>
      </c>
      <c r="M61" s="363">
        <f t="shared" si="99"/>
        <v>96073.283516666648</v>
      </c>
      <c r="N61" s="363">
        <f t="shared" si="99"/>
        <v>104123.72551666664</v>
      </c>
      <c r="O61" s="363">
        <f>O36+O50+O59</f>
        <v>698666.02740000014</v>
      </c>
      <c r="P61" s="329"/>
      <c r="Q61" s="363">
        <f t="shared" ref="Q61:AC61" si="100">Q36+Q50+Q59</f>
        <v>111341.35643</v>
      </c>
      <c r="R61" s="363">
        <f t="shared" si="100"/>
        <v>119245.10542999998</v>
      </c>
      <c r="S61" s="363">
        <f t="shared" si="100"/>
        <v>127600.54943</v>
      </c>
      <c r="T61" s="363">
        <f t="shared" si="100"/>
        <v>135449.99343</v>
      </c>
      <c r="U61" s="363">
        <f t="shared" si="100"/>
        <v>143172.93742999999</v>
      </c>
      <c r="V61" s="363">
        <f t="shared" si="100"/>
        <v>151709.18643000003</v>
      </c>
      <c r="W61" s="363">
        <f t="shared" si="100"/>
        <v>159462.13042999999</v>
      </c>
      <c r="X61" s="363">
        <f t="shared" si="100"/>
        <v>167311.57443000001</v>
      </c>
      <c r="Y61" s="363">
        <f t="shared" si="100"/>
        <v>175721.32343000005</v>
      </c>
      <c r="Z61" s="363">
        <f t="shared" si="100"/>
        <v>183570.76742999998</v>
      </c>
      <c r="AA61" s="363">
        <f t="shared" si="100"/>
        <v>191973.51143000001</v>
      </c>
      <c r="AB61" s="363">
        <f t="shared" si="100"/>
        <v>199829.96043000001</v>
      </c>
      <c r="AC61" s="363">
        <f t="shared" si="100"/>
        <v>1866388.39616</v>
      </c>
      <c r="AD61" s="329"/>
      <c r="AE61" s="363">
        <f t="shared" ref="AE61:AQ61" si="101">AE36+AE50+AE59</f>
        <v>207761.20772000001</v>
      </c>
      <c r="AF61" s="363">
        <f t="shared" si="101"/>
        <v>215610.65171999999</v>
      </c>
      <c r="AG61" s="363">
        <f t="shared" si="101"/>
        <v>222391.25071999995</v>
      </c>
      <c r="AH61" s="363">
        <f t="shared" si="101"/>
        <v>230240.69471999997</v>
      </c>
      <c r="AI61" s="363">
        <f t="shared" si="101"/>
        <v>237963.63871999999</v>
      </c>
      <c r="AJ61" s="363">
        <f t="shared" si="101"/>
        <v>246445.58272000001</v>
      </c>
      <c r="AK61" s="363">
        <f t="shared" si="101"/>
        <v>254253.73171999998</v>
      </c>
      <c r="AL61" s="363">
        <f t="shared" si="101"/>
        <v>262103.17571999994</v>
      </c>
      <c r="AM61" s="363">
        <f t="shared" si="101"/>
        <v>270458.61972000002</v>
      </c>
      <c r="AN61" s="363">
        <f t="shared" si="101"/>
        <v>278362.36872000009</v>
      </c>
      <c r="AO61" s="363">
        <f t="shared" si="101"/>
        <v>286785.50672000012</v>
      </c>
      <c r="AP61" s="363">
        <f t="shared" si="101"/>
        <v>294567.25672</v>
      </c>
      <c r="AQ61" s="363">
        <f t="shared" si="101"/>
        <v>3006943.6856400007</v>
      </c>
      <c r="AR61" s="331"/>
      <c r="AS61" s="331"/>
      <c r="AT61" s="332"/>
      <c r="AU61" s="332"/>
      <c r="AV61" s="332"/>
      <c r="AW61" s="332"/>
      <c r="AX61" s="332"/>
      <c r="AY61" s="332"/>
      <c r="AZ61" s="332"/>
      <c r="BA61" s="332"/>
      <c r="BB61" s="332"/>
      <c r="BC61" s="332"/>
      <c r="BD61" s="332"/>
      <c r="BE61" s="332"/>
      <c r="BF61" s="332"/>
      <c r="BG61" s="332"/>
      <c r="BH61" s="332"/>
      <c r="BI61" s="332"/>
      <c r="BJ61" s="332"/>
      <c r="BK61" s="332"/>
      <c r="BL61" s="332"/>
      <c r="BM61" s="332"/>
      <c r="BN61" s="332"/>
      <c r="BO61" s="332"/>
      <c r="BP61" s="332"/>
      <c r="BQ61" s="332"/>
      <c r="BR61" s="332"/>
      <c r="BS61" s="332"/>
      <c r="BT61" s="332"/>
      <c r="BU61" s="332"/>
      <c r="BV61" s="332"/>
      <c r="BW61" s="332"/>
      <c r="BX61" s="332"/>
      <c r="BY61" s="332"/>
      <c r="BZ61" s="332"/>
      <c r="CA61" s="332"/>
      <c r="CB61" s="332"/>
      <c r="CC61" s="332"/>
      <c r="CD61" s="332"/>
      <c r="CE61" s="332"/>
      <c r="CF61" s="332"/>
      <c r="CG61" s="332"/>
      <c r="CH61" s="364"/>
      <c r="CI61" s="364"/>
      <c r="CJ61" s="364"/>
      <c r="CK61" s="364"/>
      <c r="CL61" s="364"/>
      <c r="CM61" s="364"/>
      <c r="CN61" s="364"/>
      <c r="CO61" s="364"/>
      <c r="CP61" s="364"/>
      <c r="CQ61" s="364"/>
      <c r="CR61" s="364"/>
      <c r="CS61" s="364"/>
      <c r="CT61" s="364"/>
      <c r="CU61" s="364"/>
      <c r="CV61" s="364"/>
      <c r="CW61" s="364"/>
      <c r="CX61" s="364"/>
      <c r="CY61" s="364"/>
      <c r="CZ61" s="364"/>
      <c r="DA61" s="364"/>
      <c r="DB61" s="364"/>
      <c r="DC61" s="364"/>
      <c r="DD61" s="364"/>
      <c r="DE61" s="364"/>
      <c r="DF61" s="364"/>
      <c r="DG61" s="364"/>
      <c r="DH61" s="364"/>
      <c r="DI61" s="364"/>
      <c r="DJ61" s="364"/>
      <c r="DK61" s="364"/>
      <c r="DL61" s="364"/>
      <c r="DM61" s="364"/>
      <c r="DN61" s="364"/>
      <c r="DO61" s="364"/>
      <c r="DP61" s="364"/>
      <c r="DQ61" s="364"/>
      <c r="DR61" s="364"/>
      <c r="DS61" s="364"/>
      <c r="DT61" s="364"/>
      <c r="DU61" s="364"/>
      <c r="DV61" s="364"/>
      <c r="DW61" s="364"/>
      <c r="DX61" s="364"/>
      <c r="DY61" s="364"/>
      <c r="DZ61" s="364"/>
      <c r="EA61" s="364"/>
      <c r="EB61" s="364"/>
      <c r="EC61" s="364"/>
      <c r="ED61" s="364"/>
      <c r="EE61" s="364"/>
      <c r="EF61" s="364"/>
      <c r="EG61" s="364"/>
      <c r="EH61" s="364"/>
      <c r="EI61" s="364"/>
      <c r="EJ61" s="364"/>
      <c r="EK61" s="364"/>
      <c r="EL61" s="364"/>
      <c r="EM61" s="364"/>
      <c r="EN61" s="364"/>
      <c r="EO61" s="364"/>
      <c r="EP61" s="364"/>
      <c r="EQ61" s="364"/>
      <c r="ER61" s="364"/>
      <c r="ES61" s="364"/>
      <c r="ET61" s="364"/>
      <c r="EU61" s="364"/>
      <c r="EV61" s="364"/>
      <c r="EW61" s="364"/>
      <c r="EX61" s="364"/>
      <c r="EY61" s="364"/>
      <c r="EZ61" s="364"/>
      <c r="FA61" s="364"/>
      <c r="FB61" s="364"/>
      <c r="FC61" s="364"/>
      <c r="FD61" s="364"/>
      <c r="FE61" s="364"/>
      <c r="FF61" s="364"/>
      <c r="FG61" s="364"/>
      <c r="FH61" s="364"/>
      <c r="FI61" s="364"/>
      <c r="FJ61" s="364"/>
      <c r="FK61" s="364"/>
      <c r="FL61" s="364"/>
      <c r="FM61" s="364"/>
      <c r="FN61" s="364"/>
      <c r="FO61" s="364"/>
      <c r="FP61" s="364"/>
      <c r="FQ61" s="364"/>
      <c r="FR61" s="364"/>
      <c r="FS61" s="364"/>
      <c r="FT61" s="364"/>
      <c r="FU61" s="364"/>
      <c r="FV61" s="364"/>
      <c r="FW61" s="364"/>
      <c r="FX61" s="364"/>
      <c r="FY61" s="364"/>
      <c r="FZ61" s="364"/>
      <c r="GA61" s="364"/>
      <c r="GB61" s="364"/>
      <c r="GC61" s="364"/>
      <c r="GD61" s="364"/>
      <c r="GE61" s="364"/>
      <c r="GF61" s="364"/>
      <c r="GG61" s="364"/>
      <c r="GH61" s="364"/>
      <c r="GI61" s="364"/>
      <c r="GJ61" s="364"/>
      <c r="GK61" s="364"/>
      <c r="GL61" s="364"/>
      <c r="GM61" s="364"/>
      <c r="GN61" s="364"/>
      <c r="GO61" s="364"/>
      <c r="GP61" s="364"/>
      <c r="GQ61" s="364"/>
      <c r="GR61" s="364"/>
      <c r="GS61" s="364"/>
      <c r="GT61" s="364"/>
      <c r="GU61" s="364"/>
      <c r="GV61" s="364"/>
      <c r="GW61" s="364"/>
      <c r="GX61" s="364"/>
      <c r="GY61" s="364"/>
      <c r="GZ61" s="364"/>
      <c r="HA61" s="364"/>
      <c r="HB61" s="364"/>
      <c r="HC61" s="364"/>
      <c r="HD61" s="364"/>
      <c r="HE61" s="364"/>
      <c r="HF61" s="364"/>
      <c r="HG61" s="364"/>
      <c r="HH61" s="364"/>
      <c r="HI61" s="364"/>
      <c r="HJ61" s="364"/>
      <c r="HK61" s="364"/>
      <c r="HL61" s="364"/>
      <c r="HM61" s="364"/>
      <c r="HN61" s="364"/>
      <c r="HO61" s="364"/>
      <c r="HP61" s="364"/>
      <c r="HQ61" s="364"/>
      <c r="HR61" s="364"/>
      <c r="HS61" s="364"/>
      <c r="HT61" s="364"/>
      <c r="HU61" s="364"/>
      <c r="HV61" s="364"/>
      <c r="HW61" s="364"/>
      <c r="HX61" s="364"/>
      <c r="HY61" s="364"/>
      <c r="HZ61" s="364"/>
      <c r="IA61" s="364"/>
      <c r="IB61" s="364"/>
      <c r="IC61" s="364"/>
      <c r="ID61" s="364"/>
      <c r="IE61" s="364"/>
      <c r="IF61" s="364"/>
      <c r="IG61" s="364"/>
      <c r="IH61" s="364"/>
      <c r="II61" s="364"/>
      <c r="IJ61" s="364"/>
      <c r="IK61" s="364"/>
      <c r="IL61" s="364"/>
      <c r="IM61" s="364"/>
      <c r="IN61" s="364"/>
      <c r="IO61" s="364"/>
      <c r="IP61" s="364"/>
      <c r="IQ61" s="364"/>
      <c r="IR61" s="364"/>
      <c r="IS61" s="364"/>
      <c r="IT61" s="364"/>
      <c r="IU61" s="364"/>
      <c r="IV61" s="364"/>
      <c r="IW61" s="364"/>
      <c r="IX61" s="364"/>
      <c r="IY61" s="364"/>
      <c r="IZ61" s="364"/>
      <c r="JA61" s="364"/>
      <c r="JB61" s="364"/>
      <c r="JC61" s="364"/>
      <c r="JD61" s="364"/>
      <c r="JE61" s="364"/>
      <c r="JF61" s="364"/>
      <c r="JG61" s="364"/>
      <c r="JH61" s="364"/>
      <c r="JI61" s="364"/>
      <c r="JJ61" s="364"/>
      <c r="JK61" s="364"/>
      <c r="JL61" s="364"/>
    </row>
    <row r="62" spans="1:272" s="281" customFormat="1">
      <c r="A62" s="380"/>
      <c r="B62" s="287"/>
      <c r="C62" s="287"/>
      <c r="D62" s="287"/>
      <c r="E62" s="287"/>
      <c r="F62" s="287"/>
      <c r="G62" s="287"/>
      <c r="H62" s="287"/>
      <c r="I62" s="287"/>
      <c r="J62" s="287"/>
      <c r="K62" s="287"/>
      <c r="L62" s="287"/>
      <c r="M62" s="287"/>
      <c r="N62" s="287"/>
      <c r="O62" s="287"/>
      <c r="P62" s="329"/>
      <c r="Q62" s="287"/>
      <c r="R62" s="287"/>
      <c r="S62" s="287"/>
      <c r="T62" s="287"/>
      <c r="U62" s="287"/>
      <c r="V62" s="287"/>
      <c r="W62" s="287"/>
      <c r="X62" s="287"/>
      <c r="Y62" s="287"/>
      <c r="Z62" s="287"/>
      <c r="AA62" s="287"/>
      <c r="AB62" s="287"/>
      <c r="AC62" s="287"/>
      <c r="AD62" s="329"/>
      <c r="AE62" s="287"/>
      <c r="AF62" s="287"/>
      <c r="AG62" s="287"/>
      <c r="AH62" s="287"/>
      <c r="AI62" s="287"/>
      <c r="AJ62" s="287"/>
      <c r="AK62" s="287"/>
      <c r="AL62" s="287"/>
      <c r="AM62" s="287"/>
      <c r="AN62" s="287"/>
      <c r="AO62" s="287"/>
      <c r="AP62" s="287"/>
      <c r="AQ62" s="287"/>
      <c r="AR62" s="331"/>
      <c r="AS62" s="331"/>
      <c r="AT62" s="332"/>
      <c r="AU62" s="332"/>
      <c r="AV62" s="332"/>
      <c r="AW62" s="332"/>
      <c r="AX62" s="332"/>
      <c r="AY62" s="332"/>
      <c r="AZ62" s="332"/>
      <c r="BA62" s="332"/>
      <c r="BB62" s="332"/>
      <c r="BC62" s="332"/>
      <c r="BD62" s="332"/>
      <c r="BE62" s="332"/>
      <c r="BF62" s="332"/>
      <c r="BG62" s="332"/>
      <c r="BH62" s="332"/>
      <c r="BI62" s="332"/>
      <c r="BJ62" s="332"/>
      <c r="BK62" s="332"/>
      <c r="BL62" s="332"/>
      <c r="BM62" s="332"/>
      <c r="BN62" s="332"/>
      <c r="BO62" s="332"/>
      <c r="BP62" s="332"/>
      <c r="BQ62" s="332"/>
      <c r="BR62" s="332"/>
      <c r="BS62" s="332"/>
      <c r="BT62" s="332"/>
      <c r="BU62" s="332"/>
      <c r="BV62" s="332"/>
      <c r="BW62" s="332"/>
      <c r="BX62" s="332"/>
      <c r="BY62" s="332"/>
      <c r="BZ62" s="332"/>
      <c r="CA62" s="332"/>
      <c r="CB62" s="332"/>
      <c r="CC62" s="332"/>
      <c r="CD62" s="332"/>
      <c r="CE62" s="332"/>
      <c r="CF62" s="332"/>
      <c r="CG62" s="332"/>
      <c r="CH62" s="280"/>
      <c r="CI62" s="280"/>
      <c r="CJ62" s="280"/>
      <c r="CK62" s="280"/>
      <c r="CL62" s="280"/>
      <c r="CM62" s="280"/>
      <c r="CN62" s="280"/>
      <c r="CO62" s="280"/>
      <c r="CP62" s="280"/>
      <c r="CQ62" s="280"/>
      <c r="CR62" s="280"/>
      <c r="CS62" s="280"/>
      <c r="CT62" s="280"/>
      <c r="CU62" s="280"/>
      <c r="CV62" s="280"/>
      <c r="CW62" s="280"/>
      <c r="CX62" s="280"/>
      <c r="CY62" s="280"/>
      <c r="CZ62" s="280"/>
      <c r="DA62" s="280"/>
      <c r="DB62" s="280"/>
      <c r="DC62" s="280"/>
      <c r="DD62" s="280"/>
      <c r="DE62" s="280"/>
      <c r="DF62" s="280"/>
      <c r="DG62" s="280"/>
      <c r="DH62" s="280"/>
      <c r="DI62" s="280"/>
      <c r="DJ62" s="280"/>
      <c r="DK62" s="280"/>
      <c r="DL62" s="280"/>
      <c r="DM62" s="280"/>
      <c r="DN62" s="280"/>
      <c r="DO62" s="280"/>
      <c r="DP62" s="280"/>
      <c r="DQ62" s="280"/>
      <c r="DR62" s="280"/>
      <c r="DS62" s="280"/>
      <c r="DT62" s="280"/>
      <c r="DU62" s="280"/>
      <c r="DV62" s="280"/>
      <c r="DW62" s="280"/>
      <c r="DX62" s="280"/>
      <c r="DY62" s="280"/>
      <c r="DZ62" s="280"/>
      <c r="EA62" s="280"/>
      <c r="EB62" s="280"/>
      <c r="EC62" s="280"/>
      <c r="ED62" s="280"/>
      <c r="EE62" s="280"/>
      <c r="EF62" s="280"/>
      <c r="EG62" s="280"/>
      <c r="EH62" s="280"/>
      <c r="EI62" s="280"/>
      <c r="EJ62" s="280"/>
      <c r="EK62" s="280"/>
      <c r="EL62" s="280"/>
      <c r="EM62" s="280"/>
      <c r="EN62" s="280"/>
      <c r="EO62" s="280"/>
      <c r="EP62" s="280"/>
      <c r="EQ62" s="280"/>
      <c r="ER62" s="280"/>
      <c r="ES62" s="280"/>
      <c r="ET62" s="280"/>
      <c r="EU62" s="280"/>
      <c r="EV62" s="280"/>
      <c r="EW62" s="280"/>
      <c r="EX62" s="280"/>
      <c r="EY62" s="280"/>
      <c r="EZ62" s="280"/>
      <c r="FA62" s="280"/>
      <c r="FB62" s="280"/>
      <c r="FC62" s="280"/>
      <c r="FD62" s="280"/>
      <c r="FE62" s="280"/>
      <c r="FF62" s="280"/>
      <c r="FG62" s="280"/>
      <c r="FH62" s="280"/>
      <c r="FI62" s="280"/>
      <c r="FJ62" s="280"/>
      <c r="FK62" s="280"/>
      <c r="FL62" s="280"/>
      <c r="FM62" s="280"/>
      <c r="FN62" s="280"/>
      <c r="FO62" s="280"/>
      <c r="FP62" s="280"/>
      <c r="FQ62" s="280"/>
      <c r="FR62" s="280"/>
      <c r="FS62" s="280"/>
      <c r="FT62" s="280"/>
      <c r="FU62" s="280"/>
      <c r="FV62" s="280"/>
      <c r="FW62" s="280"/>
      <c r="FX62" s="280"/>
      <c r="FY62" s="280"/>
      <c r="FZ62" s="280"/>
      <c r="GA62" s="280"/>
      <c r="GB62" s="280"/>
      <c r="GC62" s="280"/>
      <c r="GD62" s="280"/>
      <c r="GE62" s="280"/>
      <c r="GF62" s="280"/>
      <c r="GG62" s="280"/>
      <c r="GH62" s="280"/>
      <c r="GI62" s="280"/>
      <c r="GJ62" s="280"/>
      <c r="GK62" s="280"/>
      <c r="GL62" s="280"/>
      <c r="GM62" s="280"/>
      <c r="GN62" s="280"/>
      <c r="GO62" s="280"/>
      <c r="GP62" s="280"/>
      <c r="GQ62" s="280"/>
      <c r="GR62" s="280"/>
      <c r="GS62" s="280"/>
      <c r="GT62" s="280"/>
      <c r="GU62" s="280"/>
      <c r="GV62" s="280"/>
      <c r="GW62" s="280"/>
      <c r="GX62" s="280"/>
      <c r="GY62" s="280"/>
      <c r="GZ62" s="280"/>
      <c r="HA62" s="280"/>
      <c r="HB62" s="280"/>
      <c r="HC62" s="280"/>
      <c r="HD62" s="280"/>
      <c r="HE62" s="280"/>
      <c r="HF62" s="280"/>
      <c r="HG62" s="280"/>
      <c r="HH62" s="280"/>
      <c r="HI62" s="280"/>
      <c r="HJ62" s="280"/>
      <c r="HK62" s="280"/>
      <c r="HL62" s="280"/>
      <c r="HM62" s="280"/>
      <c r="HN62" s="280"/>
      <c r="HO62" s="280"/>
      <c r="HP62" s="280"/>
      <c r="HQ62" s="280"/>
      <c r="HR62" s="280"/>
      <c r="HS62" s="280"/>
      <c r="HT62" s="280"/>
      <c r="HU62" s="280"/>
      <c r="HV62" s="280"/>
      <c r="HW62" s="280"/>
      <c r="HX62" s="280"/>
      <c r="HY62" s="280"/>
      <c r="HZ62" s="280"/>
      <c r="IA62" s="280"/>
      <c r="IB62" s="280"/>
      <c r="IC62" s="280"/>
      <c r="ID62" s="280"/>
      <c r="IE62" s="280"/>
      <c r="IF62" s="280"/>
      <c r="IG62" s="280"/>
      <c r="IH62" s="280"/>
      <c r="II62" s="280"/>
      <c r="IJ62" s="280"/>
      <c r="IK62" s="280"/>
      <c r="IL62" s="280"/>
      <c r="IM62" s="280"/>
      <c r="IN62" s="280"/>
      <c r="IO62" s="280"/>
      <c r="IP62" s="280"/>
      <c r="IQ62" s="280"/>
      <c r="IR62" s="280"/>
      <c r="IS62" s="280"/>
      <c r="IT62" s="280"/>
      <c r="IU62" s="280"/>
      <c r="IV62" s="280"/>
      <c r="IW62" s="280"/>
      <c r="IX62" s="280"/>
      <c r="IY62" s="280"/>
      <c r="IZ62" s="280"/>
      <c r="JA62" s="280"/>
      <c r="JB62" s="280"/>
      <c r="JC62" s="280"/>
      <c r="JD62" s="280"/>
      <c r="JE62" s="280"/>
      <c r="JF62" s="280"/>
      <c r="JG62" s="280"/>
      <c r="JH62" s="280"/>
      <c r="JI62" s="280"/>
      <c r="JJ62" s="280"/>
      <c r="JK62" s="280"/>
      <c r="JL62" s="280"/>
    </row>
    <row r="63" spans="1:272" s="281" customFormat="1">
      <c r="A63" s="286" t="s">
        <v>150</v>
      </c>
      <c r="B63" s="287">
        <f>B9-B61</f>
        <v>14760</v>
      </c>
      <c r="C63" s="287">
        <f>C9-C61</f>
        <v>-1647.6263166666649</v>
      </c>
      <c r="D63" s="287">
        <f t="shared" ref="D63:N63" si="102">D9-D61</f>
        <v>235.17408333333151</v>
      </c>
      <c r="E63" s="287">
        <f t="shared" si="102"/>
        <v>2982.9274833333293</v>
      </c>
      <c r="F63" s="287">
        <f t="shared" si="102"/>
        <v>5423.880483333327</v>
      </c>
      <c r="G63" s="287">
        <f t="shared" si="102"/>
        <v>7858.5384833333374</v>
      </c>
      <c r="H63" s="287">
        <f t="shared" si="102"/>
        <v>10572.996483333336</v>
      </c>
      <c r="I63" s="287">
        <f t="shared" si="102"/>
        <v>12007.654483333325</v>
      </c>
      <c r="J63" s="287">
        <f t="shared" si="102"/>
        <v>14418.307483333323</v>
      </c>
      <c r="K63" s="287">
        <f t="shared" si="102"/>
        <v>17102.465483333362</v>
      </c>
      <c r="L63" s="287">
        <f t="shared" si="102"/>
        <v>19567.423483333332</v>
      </c>
      <c r="M63" s="287">
        <f t="shared" si="102"/>
        <v>21287.776483333349</v>
      </c>
      <c r="N63" s="287">
        <f t="shared" si="102"/>
        <v>24662.234483333348</v>
      </c>
      <c r="O63" s="287"/>
      <c r="P63" s="329"/>
      <c r="Q63" s="287">
        <f t="shared" ref="Q63:AB63" si="103">Q9-Q61</f>
        <v>27809.503569999986</v>
      </c>
      <c r="R63" s="287">
        <f t="shared" si="103"/>
        <v>30438.454570000016</v>
      </c>
      <c r="S63" s="287">
        <f t="shared" si="103"/>
        <v>33347.910569999964</v>
      </c>
      <c r="T63" s="287">
        <f t="shared" si="103"/>
        <v>36023.366569999984</v>
      </c>
      <c r="U63" s="287">
        <f t="shared" si="103"/>
        <v>38665.322569999989</v>
      </c>
      <c r="V63" s="287">
        <f t="shared" si="103"/>
        <v>41553.973569999973</v>
      </c>
      <c r="W63" s="287">
        <f t="shared" si="103"/>
        <v>44165.929569999949</v>
      </c>
      <c r="X63" s="287">
        <f t="shared" si="103"/>
        <v>46841.385569999955</v>
      </c>
      <c r="Y63" s="287">
        <f t="shared" si="103"/>
        <v>49696.536569999938</v>
      </c>
      <c r="Z63" s="287">
        <f t="shared" si="103"/>
        <v>52371.992570000031</v>
      </c>
      <c r="AA63" s="287">
        <f t="shared" si="103"/>
        <v>54334.14856999999</v>
      </c>
      <c r="AB63" s="287">
        <f t="shared" si="103"/>
        <v>57902.599569999933</v>
      </c>
      <c r="AC63" s="287"/>
      <c r="AD63" s="329"/>
      <c r="AE63" s="287">
        <f t="shared" ref="AE63:AP63" si="104">AE9-AE61</f>
        <v>60336.252279999957</v>
      </c>
      <c r="AF63" s="287">
        <f t="shared" si="104"/>
        <v>63019.742279999977</v>
      </c>
      <c r="AG63" s="287">
        <f t="shared" si="104"/>
        <v>67504.043279999983</v>
      </c>
      <c r="AH63" s="287">
        <f t="shared" si="104"/>
        <v>70179.499279999989</v>
      </c>
      <c r="AI63" s="287">
        <f t="shared" si="104"/>
        <v>72821.455279999995</v>
      </c>
      <c r="AJ63" s="287">
        <f t="shared" si="104"/>
        <v>75764.411279999942</v>
      </c>
      <c r="AK63" s="287">
        <f t="shared" si="104"/>
        <v>78321.16227999999</v>
      </c>
      <c r="AL63" s="287">
        <f t="shared" si="104"/>
        <v>80996.618279999995</v>
      </c>
      <c r="AM63" s="287">
        <f t="shared" si="104"/>
        <v>83906.074280000001</v>
      </c>
      <c r="AN63" s="287">
        <f t="shared" si="104"/>
        <v>86527.225279999897</v>
      </c>
      <c r="AO63" s="287">
        <f t="shared" si="104"/>
        <v>88468.987279999885</v>
      </c>
      <c r="AP63" s="287">
        <f t="shared" si="104"/>
        <v>92112.137279999908</v>
      </c>
      <c r="AQ63" s="287"/>
      <c r="AR63" s="331"/>
      <c r="AS63" s="331"/>
      <c r="AT63" s="332"/>
      <c r="AU63" s="332"/>
      <c r="AV63" s="332"/>
      <c r="AW63" s="332"/>
      <c r="AX63" s="332"/>
      <c r="AY63" s="332"/>
      <c r="AZ63" s="332"/>
      <c r="BA63" s="332"/>
      <c r="BB63" s="332"/>
      <c r="BC63" s="332"/>
      <c r="BD63" s="332"/>
      <c r="BE63" s="332"/>
      <c r="BF63" s="332"/>
      <c r="BG63" s="332"/>
      <c r="BH63" s="332"/>
      <c r="BI63" s="332"/>
      <c r="BJ63" s="332"/>
      <c r="BK63" s="332"/>
      <c r="BL63" s="332"/>
      <c r="BM63" s="332"/>
      <c r="BN63" s="332"/>
      <c r="BO63" s="332"/>
      <c r="BP63" s="332"/>
      <c r="BQ63" s="332"/>
      <c r="BR63" s="332"/>
      <c r="BS63" s="332"/>
      <c r="BT63" s="332"/>
      <c r="BU63" s="332"/>
      <c r="BV63" s="332"/>
      <c r="BW63" s="332"/>
      <c r="BX63" s="332"/>
      <c r="BY63" s="332"/>
      <c r="BZ63" s="332"/>
      <c r="CA63" s="332"/>
      <c r="CB63" s="332"/>
      <c r="CC63" s="332"/>
      <c r="CD63" s="332"/>
      <c r="CE63" s="332"/>
      <c r="CF63" s="332"/>
      <c r="CG63" s="332"/>
      <c r="CH63" s="280"/>
      <c r="CI63" s="280"/>
      <c r="CJ63" s="280"/>
      <c r="CK63" s="280"/>
      <c r="CL63" s="280"/>
      <c r="CM63" s="280"/>
      <c r="CN63" s="280"/>
      <c r="CO63" s="280"/>
      <c r="CP63" s="280"/>
      <c r="CQ63" s="280"/>
      <c r="CR63" s="280"/>
      <c r="CS63" s="280"/>
      <c r="CT63" s="280"/>
      <c r="CU63" s="280"/>
      <c r="CV63" s="280"/>
      <c r="CW63" s="280"/>
      <c r="CX63" s="280"/>
      <c r="CY63" s="280"/>
      <c r="CZ63" s="280"/>
      <c r="DA63" s="280"/>
      <c r="DB63" s="280"/>
      <c r="DC63" s="280"/>
      <c r="DD63" s="280"/>
      <c r="DE63" s="280"/>
      <c r="DF63" s="280"/>
      <c r="DG63" s="280"/>
      <c r="DH63" s="280"/>
      <c r="DI63" s="280"/>
      <c r="DJ63" s="280"/>
      <c r="DK63" s="280"/>
      <c r="DL63" s="280"/>
      <c r="DM63" s="280"/>
      <c r="DN63" s="280"/>
      <c r="DO63" s="280"/>
      <c r="DP63" s="280"/>
      <c r="DQ63" s="280"/>
      <c r="DR63" s="280"/>
      <c r="DS63" s="280"/>
      <c r="DT63" s="280"/>
      <c r="DU63" s="280"/>
      <c r="DV63" s="280"/>
      <c r="DW63" s="280"/>
      <c r="DX63" s="280"/>
      <c r="DY63" s="280"/>
      <c r="DZ63" s="280"/>
      <c r="EA63" s="280"/>
      <c r="EB63" s="280"/>
      <c r="EC63" s="280"/>
      <c r="ED63" s="280"/>
      <c r="EE63" s="280"/>
      <c r="EF63" s="280"/>
      <c r="EG63" s="280"/>
      <c r="EH63" s="280"/>
      <c r="EI63" s="280"/>
      <c r="EJ63" s="280"/>
      <c r="EK63" s="280"/>
      <c r="EL63" s="280"/>
      <c r="EM63" s="280"/>
      <c r="EN63" s="280"/>
      <c r="EO63" s="280"/>
      <c r="EP63" s="280"/>
      <c r="EQ63" s="280"/>
      <c r="ER63" s="280"/>
      <c r="ES63" s="280"/>
      <c r="ET63" s="280"/>
      <c r="EU63" s="280"/>
      <c r="EV63" s="280"/>
      <c r="EW63" s="280"/>
      <c r="EX63" s="280"/>
      <c r="EY63" s="280"/>
      <c r="EZ63" s="280"/>
      <c r="FA63" s="280"/>
      <c r="FB63" s="280"/>
      <c r="FC63" s="280"/>
      <c r="FD63" s="280"/>
      <c r="FE63" s="280"/>
      <c r="FF63" s="280"/>
      <c r="FG63" s="280"/>
      <c r="FH63" s="280"/>
      <c r="FI63" s="280"/>
      <c r="FJ63" s="280"/>
      <c r="FK63" s="280"/>
      <c r="FL63" s="280"/>
      <c r="FM63" s="280"/>
      <c r="FN63" s="280"/>
      <c r="FO63" s="280"/>
      <c r="FP63" s="280"/>
      <c r="FQ63" s="280"/>
      <c r="FR63" s="280"/>
      <c r="FS63" s="280"/>
      <c r="FT63" s="280"/>
      <c r="FU63" s="280"/>
      <c r="FV63" s="280"/>
      <c r="FW63" s="280"/>
      <c r="FX63" s="280"/>
      <c r="FY63" s="280"/>
      <c r="FZ63" s="280"/>
      <c r="GA63" s="280"/>
      <c r="GB63" s="280"/>
      <c r="GC63" s="280"/>
      <c r="GD63" s="280"/>
      <c r="GE63" s="280"/>
      <c r="GF63" s="280"/>
      <c r="GG63" s="280"/>
      <c r="GH63" s="280"/>
      <c r="GI63" s="280"/>
      <c r="GJ63" s="280"/>
      <c r="GK63" s="280"/>
      <c r="GL63" s="280"/>
      <c r="GM63" s="280"/>
      <c r="GN63" s="280"/>
      <c r="GO63" s="280"/>
      <c r="GP63" s="280"/>
      <c r="GQ63" s="280"/>
      <c r="GR63" s="280"/>
      <c r="GS63" s="280"/>
      <c r="GT63" s="280"/>
      <c r="GU63" s="280"/>
      <c r="GV63" s="280"/>
      <c r="GW63" s="280"/>
      <c r="GX63" s="280"/>
      <c r="GY63" s="280"/>
      <c r="GZ63" s="280"/>
      <c r="HA63" s="280"/>
      <c r="HB63" s="280"/>
      <c r="HC63" s="280"/>
      <c r="HD63" s="280"/>
      <c r="HE63" s="280"/>
      <c r="HF63" s="280"/>
      <c r="HG63" s="280"/>
      <c r="HH63" s="280"/>
      <c r="HI63" s="280"/>
      <c r="HJ63" s="280"/>
      <c r="HK63" s="280"/>
      <c r="HL63" s="280"/>
      <c r="HM63" s="280"/>
      <c r="HN63" s="280"/>
      <c r="HO63" s="280"/>
      <c r="HP63" s="280"/>
      <c r="HQ63" s="280"/>
      <c r="HR63" s="280"/>
      <c r="HS63" s="280"/>
      <c r="HT63" s="280"/>
      <c r="HU63" s="280"/>
      <c r="HV63" s="280"/>
      <c r="HW63" s="280"/>
      <c r="HX63" s="280"/>
      <c r="HY63" s="280"/>
      <c r="HZ63" s="280"/>
      <c r="IA63" s="280"/>
      <c r="IB63" s="280"/>
      <c r="IC63" s="280"/>
      <c r="ID63" s="280"/>
      <c r="IE63" s="280"/>
      <c r="IF63" s="280"/>
      <c r="IG63" s="280"/>
      <c r="IH63" s="280"/>
      <c r="II63" s="280"/>
      <c r="IJ63" s="280"/>
      <c r="IK63" s="280"/>
      <c r="IL63" s="280"/>
      <c r="IM63" s="280"/>
      <c r="IN63" s="280"/>
      <c r="IO63" s="280"/>
      <c r="IP63" s="280"/>
      <c r="IQ63" s="280"/>
      <c r="IR63" s="280"/>
      <c r="IS63" s="280"/>
      <c r="IT63" s="280"/>
      <c r="IU63" s="280"/>
      <c r="IV63" s="280"/>
      <c r="IW63" s="280"/>
      <c r="IX63" s="280"/>
      <c r="IY63" s="280"/>
      <c r="IZ63" s="280"/>
      <c r="JA63" s="280"/>
      <c r="JB63" s="280"/>
      <c r="JC63" s="280"/>
      <c r="JD63" s="280"/>
      <c r="JE63" s="280"/>
      <c r="JF63" s="280"/>
      <c r="JG63" s="280"/>
      <c r="JH63" s="280"/>
      <c r="JI63" s="280"/>
      <c r="JJ63" s="280"/>
      <c r="JK63" s="280"/>
      <c r="JL63" s="280"/>
    </row>
    <row r="64" spans="1:272" s="281" customFormat="1">
      <c r="A64" s="286" t="s">
        <v>13</v>
      </c>
      <c r="B64" s="287"/>
      <c r="C64" s="287">
        <f>B65</f>
        <v>14760</v>
      </c>
      <c r="D64" s="287">
        <f t="shared" ref="D64:N64" si="105">C65</f>
        <v>13112.373683333335</v>
      </c>
      <c r="E64" s="287">
        <f t="shared" si="105"/>
        <v>13347.547766666667</v>
      </c>
      <c r="F64" s="287">
        <f t="shared" si="105"/>
        <v>16330.475249999996</v>
      </c>
      <c r="G64" s="287">
        <f t="shared" si="105"/>
        <v>21754.355733333323</v>
      </c>
      <c r="H64" s="287">
        <f t="shared" si="105"/>
        <v>29612.89421666666</v>
      </c>
      <c r="I64" s="287">
        <f t="shared" si="105"/>
        <v>40185.890699999996</v>
      </c>
      <c r="J64" s="287">
        <f t="shared" si="105"/>
        <v>52193.545183333321</v>
      </c>
      <c r="K64" s="287">
        <f t="shared" si="105"/>
        <v>66611.852666666644</v>
      </c>
      <c r="L64" s="287">
        <f t="shared" si="105"/>
        <v>83714.318150000006</v>
      </c>
      <c r="M64" s="287">
        <f t="shared" si="105"/>
        <v>103281.74163333334</v>
      </c>
      <c r="N64" s="287">
        <f t="shared" si="105"/>
        <v>124569.51811666669</v>
      </c>
      <c r="O64" s="287"/>
      <c r="P64" s="329"/>
      <c r="Q64" s="287">
        <f>N65</f>
        <v>149231.75260000004</v>
      </c>
      <c r="R64" s="287">
        <f t="shared" ref="R64:AB64" si="106">Q65</f>
        <v>177041.25617000001</v>
      </c>
      <c r="S64" s="287">
        <f t="shared" si="106"/>
        <v>207479.71074000001</v>
      </c>
      <c r="T64" s="287">
        <f t="shared" si="106"/>
        <v>240827.62130999996</v>
      </c>
      <c r="U64" s="287">
        <f t="shared" si="106"/>
        <v>276850.98787999991</v>
      </c>
      <c r="V64" s="287">
        <f t="shared" si="106"/>
        <v>315516.31044999987</v>
      </c>
      <c r="W64" s="287">
        <f t="shared" si="106"/>
        <v>357070.28401999985</v>
      </c>
      <c r="X64" s="287">
        <f t="shared" si="106"/>
        <v>401236.21358999982</v>
      </c>
      <c r="Y64" s="287">
        <f t="shared" si="106"/>
        <v>448077.59915999975</v>
      </c>
      <c r="Z64" s="287">
        <f t="shared" si="106"/>
        <v>497774.13572999969</v>
      </c>
      <c r="AA64" s="287">
        <f t="shared" si="106"/>
        <v>550146.12829999975</v>
      </c>
      <c r="AB64" s="287">
        <f t="shared" si="106"/>
        <v>604480.27686999971</v>
      </c>
      <c r="AC64" s="287"/>
      <c r="AD64" s="329"/>
      <c r="AE64" s="287">
        <f>AB65</f>
        <v>662382.87643999967</v>
      </c>
      <c r="AF64" s="287">
        <f>AE65</f>
        <v>722719.12871999969</v>
      </c>
      <c r="AG64" s="287">
        <f t="shared" ref="AG64:AP64" si="107">AF65</f>
        <v>785738.87099999969</v>
      </c>
      <c r="AH64" s="287">
        <f t="shared" si="107"/>
        <v>853242.91427999968</v>
      </c>
      <c r="AI64" s="287">
        <f t="shared" si="107"/>
        <v>923422.41355999967</v>
      </c>
      <c r="AJ64" s="287">
        <f t="shared" si="107"/>
        <v>996243.86883999966</v>
      </c>
      <c r="AK64" s="287">
        <f t="shared" si="107"/>
        <v>1072008.2801199995</v>
      </c>
      <c r="AL64" s="287">
        <f t="shared" si="107"/>
        <v>1150329.4423999996</v>
      </c>
      <c r="AM64" s="287">
        <f t="shared" si="107"/>
        <v>1231326.0606799996</v>
      </c>
      <c r="AN64" s="287">
        <f t="shared" si="107"/>
        <v>1315232.1349599997</v>
      </c>
      <c r="AO64" s="287">
        <f t="shared" si="107"/>
        <v>1401759.3602399996</v>
      </c>
      <c r="AP64" s="287">
        <f t="shared" si="107"/>
        <v>1490228.3475199994</v>
      </c>
      <c r="AQ64" s="287"/>
      <c r="AR64" s="331"/>
      <c r="AS64" s="331"/>
      <c r="AT64" s="332"/>
      <c r="AU64" s="332"/>
      <c r="AV64" s="332"/>
      <c r="AW64" s="332"/>
      <c r="AX64" s="332"/>
      <c r="AY64" s="332"/>
      <c r="AZ64" s="332"/>
      <c r="BA64" s="332"/>
      <c r="BB64" s="332"/>
      <c r="BC64" s="332"/>
      <c r="BD64" s="332"/>
      <c r="BE64" s="332"/>
      <c r="BF64" s="332"/>
      <c r="BG64" s="332"/>
      <c r="BH64" s="332"/>
      <c r="BI64" s="332"/>
      <c r="BJ64" s="332"/>
      <c r="BK64" s="332"/>
      <c r="BL64" s="332"/>
      <c r="BM64" s="332"/>
      <c r="BN64" s="332"/>
      <c r="BO64" s="332"/>
      <c r="BP64" s="332"/>
      <c r="BQ64" s="332"/>
      <c r="BR64" s="332"/>
      <c r="BS64" s="332"/>
      <c r="BT64" s="332"/>
      <c r="BU64" s="332"/>
      <c r="BV64" s="332"/>
      <c r="BW64" s="332"/>
      <c r="BX64" s="332"/>
      <c r="BY64" s="332"/>
      <c r="BZ64" s="332"/>
      <c r="CA64" s="332"/>
      <c r="CB64" s="332"/>
      <c r="CC64" s="332"/>
      <c r="CD64" s="332"/>
      <c r="CE64" s="332"/>
      <c r="CF64" s="332"/>
      <c r="CG64" s="332"/>
      <c r="CH64" s="280"/>
      <c r="CI64" s="280"/>
      <c r="CJ64" s="280"/>
      <c r="CK64" s="280"/>
      <c r="CL64" s="280"/>
      <c r="CM64" s="280"/>
      <c r="CN64" s="280"/>
      <c r="CO64" s="280"/>
      <c r="CP64" s="280"/>
      <c r="CQ64" s="280"/>
      <c r="CR64" s="280"/>
      <c r="CS64" s="280"/>
      <c r="CT64" s="280"/>
      <c r="CU64" s="280"/>
      <c r="CV64" s="280"/>
      <c r="CW64" s="280"/>
      <c r="CX64" s="280"/>
      <c r="CY64" s="280"/>
      <c r="CZ64" s="280"/>
      <c r="DA64" s="280"/>
      <c r="DB64" s="280"/>
      <c r="DC64" s="280"/>
      <c r="DD64" s="280"/>
      <c r="DE64" s="280"/>
      <c r="DF64" s="280"/>
      <c r="DG64" s="280"/>
      <c r="DH64" s="280"/>
      <c r="DI64" s="280"/>
      <c r="DJ64" s="280"/>
      <c r="DK64" s="280"/>
      <c r="DL64" s="280"/>
      <c r="DM64" s="280"/>
      <c r="DN64" s="280"/>
      <c r="DO64" s="280"/>
      <c r="DP64" s="280"/>
      <c r="DQ64" s="280"/>
      <c r="DR64" s="280"/>
      <c r="DS64" s="280"/>
      <c r="DT64" s="280"/>
      <c r="DU64" s="280"/>
      <c r="DV64" s="280"/>
      <c r="DW64" s="280"/>
      <c r="DX64" s="280"/>
      <c r="DY64" s="280"/>
      <c r="DZ64" s="280"/>
      <c r="EA64" s="280"/>
      <c r="EB64" s="280"/>
      <c r="EC64" s="280"/>
      <c r="ED64" s="280"/>
      <c r="EE64" s="280"/>
      <c r="EF64" s="280"/>
      <c r="EG64" s="280"/>
      <c r="EH64" s="280"/>
      <c r="EI64" s="280"/>
      <c r="EJ64" s="280"/>
      <c r="EK64" s="280"/>
      <c r="EL64" s="280"/>
      <c r="EM64" s="280"/>
      <c r="EN64" s="280"/>
      <c r="EO64" s="280"/>
      <c r="EP64" s="280"/>
      <c r="EQ64" s="280"/>
      <c r="ER64" s="280"/>
      <c r="ES64" s="280"/>
      <c r="ET64" s="280"/>
      <c r="EU64" s="280"/>
      <c r="EV64" s="280"/>
      <c r="EW64" s="280"/>
      <c r="EX64" s="280"/>
      <c r="EY64" s="280"/>
      <c r="EZ64" s="280"/>
      <c r="FA64" s="280"/>
      <c r="FB64" s="280"/>
      <c r="FC64" s="280"/>
      <c r="FD64" s="280"/>
      <c r="FE64" s="280"/>
      <c r="FF64" s="280"/>
      <c r="FG64" s="280"/>
      <c r="FH64" s="280"/>
      <c r="FI64" s="280"/>
      <c r="FJ64" s="280"/>
      <c r="FK64" s="280"/>
      <c r="FL64" s="280"/>
      <c r="FM64" s="280"/>
      <c r="FN64" s="280"/>
      <c r="FO64" s="280"/>
      <c r="FP64" s="280"/>
      <c r="FQ64" s="280"/>
      <c r="FR64" s="280"/>
      <c r="FS64" s="280"/>
      <c r="FT64" s="280"/>
      <c r="FU64" s="280"/>
      <c r="FV64" s="280"/>
      <c r="FW64" s="280"/>
      <c r="FX64" s="280"/>
      <c r="FY64" s="280"/>
      <c r="FZ64" s="280"/>
      <c r="GA64" s="280"/>
      <c r="GB64" s="280"/>
      <c r="GC64" s="280"/>
      <c r="GD64" s="280"/>
      <c r="GE64" s="280"/>
      <c r="GF64" s="280"/>
      <c r="GG64" s="280"/>
      <c r="GH64" s="280"/>
      <c r="GI64" s="280"/>
      <c r="GJ64" s="280"/>
      <c r="GK64" s="280"/>
      <c r="GL64" s="280"/>
      <c r="GM64" s="280"/>
      <c r="GN64" s="280"/>
      <c r="GO64" s="280"/>
      <c r="GP64" s="280"/>
      <c r="GQ64" s="280"/>
      <c r="GR64" s="280"/>
      <c r="GS64" s="280"/>
      <c r="GT64" s="280"/>
      <c r="GU64" s="280"/>
      <c r="GV64" s="280"/>
      <c r="GW64" s="280"/>
      <c r="GX64" s="280"/>
      <c r="GY64" s="280"/>
      <c r="GZ64" s="280"/>
      <c r="HA64" s="280"/>
      <c r="HB64" s="280"/>
      <c r="HC64" s="280"/>
      <c r="HD64" s="280"/>
      <c r="HE64" s="280"/>
      <c r="HF64" s="280"/>
      <c r="HG64" s="280"/>
      <c r="HH64" s="280"/>
      <c r="HI64" s="280"/>
      <c r="HJ64" s="280"/>
      <c r="HK64" s="280"/>
      <c r="HL64" s="280"/>
      <c r="HM64" s="280"/>
      <c r="HN64" s="280"/>
      <c r="HO64" s="280"/>
      <c r="HP64" s="280"/>
      <c r="HQ64" s="280"/>
      <c r="HR64" s="280"/>
      <c r="HS64" s="280"/>
      <c r="HT64" s="280"/>
      <c r="HU64" s="280"/>
      <c r="HV64" s="280"/>
      <c r="HW64" s="280"/>
      <c r="HX64" s="280"/>
      <c r="HY64" s="280"/>
      <c r="HZ64" s="280"/>
      <c r="IA64" s="280"/>
      <c r="IB64" s="280"/>
      <c r="IC64" s="280"/>
      <c r="ID64" s="280"/>
      <c r="IE64" s="280"/>
      <c r="IF64" s="280"/>
      <c r="IG64" s="280"/>
      <c r="IH64" s="280"/>
      <c r="II64" s="280"/>
      <c r="IJ64" s="280"/>
      <c r="IK64" s="280"/>
      <c r="IL64" s="280"/>
      <c r="IM64" s="280"/>
      <c r="IN64" s="280"/>
      <c r="IO64" s="280"/>
      <c r="IP64" s="280"/>
      <c r="IQ64" s="280"/>
      <c r="IR64" s="280"/>
      <c r="IS64" s="280"/>
      <c r="IT64" s="280"/>
      <c r="IU64" s="280"/>
      <c r="IV64" s="280"/>
      <c r="IW64" s="280"/>
      <c r="IX64" s="280"/>
      <c r="IY64" s="280"/>
      <c r="IZ64" s="280"/>
      <c r="JA64" s="280"/>
      <c r="JB64" s="280"/>
      <c r="JC64" s="280"/>
      <c r="JD64" s="280"/>
      <c r="JE64" s="280"/>
      <c r="JF64" s="280"/>
      <c r="JG64" s="280"/>
      <c r="JH64" s="280"/>
      <c r="JI64" s="280"/>
      <c r="JJ64" s="280"/>
      <c r="JK64" s="280"/>
      <c r="JL64" s="280"/>
    </row>
    <row r="65" spans="1:272" s="275" customFormat="1">
      <c r="A65" s="378" t="s">
        <v>14</v>
      </c>
      <c r="B65" s="363">
        <f>B63+B64</f>
        <v>14760</v>
      </c>
      <c r="C65" s="363">
        <f>C63+C64</f>
        <v>13112.373683333335</v>
      </c>
      <c r="D65" s="363">
        <f t="shared" ref="D65:N65" si="108">D63+D64</f>
        <v>13347.547766666667</v>
      </c>
      <c r="E65" s="363">
        <f t="shared" si="108"/>
        <v>16330.475249999996</v>
      </c>
      <c r="F65" s="363">
        <f t="shared" si="108"/>
        <v>21754.355733333323</v>
      </c>
      <c r="G65" s="363">
        <f t="shared" si="108"/>
        <v>29612.89421666666</v>
      </c>
      <c r="H65" s="363">
        <f t="shared" si="108"/>
        <v>40185.890699999996</v>
      </c>
      <c r="I65" s="363">
        <f t="shared" si="108"/>
        <v>52193.545183333321</v>
      </c>
      <c r="J65" s="363">
        <f t="shared" si="108"/>
        <v>66611.852666666644</v>
      </c>
      <c r="K65" s="363">
        <f t="shared" si="108"/>
        <v>83714.318150000006</v>
      </c>
      <c r="L65" s="363">
        <f t="shared" si="108"/>
        <v>103281.74163333334</v>
      </c>
      <c r="M65" s="363">
        <f t="shared" si="108"/>
        <v>124569.51811666669</v>
      </c>
      <c r="N65" s="363">
        <f t="shared" si="108"/>
        <v>149231.75260000004</v>
      </c>
      <c r="O65" s="363"/>
      <c r="P65" s="329"/>
      <c r="Q65" s="363">
        <f>Q63+Q64</f>
        <v>177041.25617000001</v>
      </c>
      <c r="R65" s="363">
        <f>R63+R64</f>
        <v>207479.71074000001</v>
      </c>
      <c r="S65" s="363">
        <f t="shared" ref="S65:AB65" si="109">S63+S64</f>
        <v>240827.62130999996</v>
      </c>
      <c r="T65" s="363">
        <f t="shared" si="109"/>
        <v>276850.98787999991</v>
      </c>
      <c r="U65" s="363">
        <f t="shared" si="109"/>
        <v>315516.31044999987</v>
      </c>
      <c r="V65" s="363">
        <f t="shared" si="109"/>
        <v>357070.28401999985</v>
      </c>
      <c r="W65" s="363">
        <f t="shared" si="109"/>
        <v>401236.21358999982</v>
      </c>
      <c r="X65" s="363">
        <f t="shared" si="109"/>
        <v>448077.59915999975</v>
      </c>
      <c r="Y65" s="363">
        <f t="shared" si="109"/>
        <v>497774.13572999969</v>
      </c>
      <c r="Z65" s="363">
        <f t="shared" si="109"/>
        <v>550146.12829999975</v>
      </c>
      <c r="AA65" s="363">
        <f t="shared" si="109"/>
        <v>604480.27686999971</v>
      </c>
      <c r="AB65" s="363">
        <f t="shared" si="109"/>
        <v>662382.87643999967</v>
      </c>
      <c r="AC65" s="363"/>
      <c r="AD65" s="329"/>
      <c r="AE65" s="363">
        <f t="shared" ref="AE65:AP65" si="110">AE63+AE64</f>
        <v>722719.12871999969</v>
      </c>
      <c r="AF65" s="363">
        <f t="shared" si="110"/>
        <v>785738.87099999969</v>
      </c>
      <c r="AG65" s="363">
        <f t="shared" si="110"/>
        <v>853242.91427999968</v>
      </c>
      <c r="AH65" s="363">
        <f t="shared" si="110"/>
        <v>923422.41355999967</v>
      </c>
      <c r="AI65" s="363">
        <f t="shared" si="110"/>
        <v>996243.86883999966</v>
      </c>
      <c r="AJ65" s="363">
        <f t="shared" si="110"/>
        <v>1072008.2801199995</v>
      </c>
      <c r="AK65" s="363">
        <f t="shared" si="110"/>
        <v>1150329.4423999996</v>
      </c>
      <c r="AL65" s="363">
        <f t="shared" si="110"/>
        <v>1231326.0606799996</v>
      </c>
      <c r="AM65" s="363">
        <f t="shared" si="110"/>
        <v>1315232.1349599997</v>
      </c>
      <c r="AN65" s="363">
        <f t="shared" si="110"/>
        <v>1401759.3602399996</v>
      </c>
      <c r="AO65" s="363">
        <f t="shared" si="110"/>
        <v>1490228.3475199994</v>
      </c>
      <c r="AP65" s="363">
        <f t="shared" si="110"/>
        <v>1582340.4847999993</v>
      </c>
      <c r="AQ65" s="363"/>
      <c r="AR65" s="331"/>
      <c r="AS65" s="331"/>
      <c r="AT65" s="332"/>
      <c r="AU65" s="332"/>
      <c r="AV65" s="332"/>
      <c r="AW65" s="332"/>
      <c r="AX65" s="332"/>
      <c r="AY65" s="332"/>
      <c r="AZ65" s="332"/>
      <c r="BA65" s="332"/>
      <c r="BB65" s="332"/>
      <c r="BC65" s="332"/>
      <c r="BD65" s="332"/>
      <c r="BE65" s="332"/>
      <c r="BF65" s="332"/>
      <c r="BG65" s="332"/>
      <c r="BH65" s="332"/>
      <c r="BI65" s="332"/>
      <c r="BJ65" s="332"/>
      <c r="BK65" s="332"/>
      <c r="BL65" s="332"/>
      <c r="BM65" s="332"/>
      <c r="BN65" s="332"/>
      <c r="BO65" s="332"/>
      <c r="BP65" s="332"/>
      <c r="BQ65" s="332"/>
      <c r="BR65" s="332"/>
      <c r="BS65" s="332"/>
      <c r="BT65" s="332"/>
      <c r="BU65" s="332"/>
      <c r="BV65" s="332"/>
      <c r="BW65" s="332"/>
      <c r="BX65" s="332"/>
      <c r="BY65" s="332"/>
      <c r="BZ65" s="332"/>
      <c r="CA65" s="332"/>
      <c r="CB65" s="332"/>
      <c r="CC65" s="332"/>
      <c r="CD65" s="332"/>
      <c r="CE65" s="332"/>
      <c r="CF65" s="332"/>
      <c r="CG65" s="332"/>
      <c r="CH65" s="274"/>
      <c r="CI65" s="274"/>
      <c r="CJ65" s="274"/>
      <c r="CK65" s="274"/>
      <c r="CL65" s="274"/>
      <c r="CM65" s="274"/>
      <c r="CN65" s="274"/>
      <c r="CO65" s="274"/>
      <c r="CP65" s="274"/>
      <c r="CQ65" s="274"/>
      <c r="CR65" s="274"/>
      <c r="CS65" s="274"/>
      <c r="CT65" s="274"/>
      <c r="CU65" s="274"/>
      <c r="CV65" s="274"/>
      <c r="CW65" s="274"/>
      <c r="CX65" s="274"/>
      <c r="CY65" s="274"/>
      <c r="CZ65" s="274"/>
      <c r="DA65" s="274"/>
      <c r="DB65" s="274"/>
      <c r="DC65" s="274"/>
      <c r="DD65" s="274"/>
      <c r="DE65" s="274"/>
      <c r="DF65" s="274"/>
      <c r="DG65" s="274"/>
      <c r="DH65" s="274"/>
      <c r="DI65" s="274"/>
      <c r="DJ65" s="274"/>
      <c r="DK65" s="274"/>
      <c r="DL65" s="274"/>
      <c r="DM65" s="274"/>
      <c r="DN65" s="274"/>
      <c r="DO65" s="274"/>
      <c r="DP65" s="274"/>
      <c r="DQ65" s="274"/>
      <c r="DR65" s="274"/>
      <c r="DS65" s="274"/>
      <c r="DT65" s="274"/>
      <c r="DU65" s="274"/>
      <c r="DV65" s="274"/>
      <c r="DW65" s="274"/>
      <c r="DX65" s="274"/>
      <c r="DY65" s="274"/>
      <c r="DZ65" s="274"/>
      <c r="EA65" s="274"/>
      <c r="EB65" s="274"/>
      <c r="EC65" s="274"/>
      <c r="ED65" s="274"/>
      <c r="EE65" s="274"/>
      <c r="EF65" s="274"/>
      <c r="EG65" s="274"/>
      <c r="EH65" s="274"/>
      <c r="EI65" s="274"/>
      <c r="EJ65" s="274"/>
      <c r="EK65" s="274"/>
      <c r="EL65" s="274"/>
      <c r="EM65" s="274"/>
      <c r="EN65" s="274"/>
      <c r="EO65" s="274"/>
      <c r="EP65" s="274"/>
      <c r="EQ65" s="274"/>
      <c r="ER65" s="274"/>
      <c r="ES65" s="274"/>
      <c r="ET65" s="274"/>
      <c r="EU65" s="274"/>
      <c r="EV65" s="274"/>
      <c r="EW65" s="274"/>
      <c r="EX65" s="274"/>
      <c r="EY65" s="274"/>
      <c r="EZ65" s="274"/>
      <c r="FA65" s="274"/>
      <c r="FB65" s="274"/>
      <c r="FC65" s="274"/>
      <c r="FD65" s="274"/>
      <c r="FE65" s="274"/>
      <c r="FF65" s="274"/>
      <c r="FG65" s="274"/>
      <c r="FH65" s="274"/>
      <c r="FI65" s="274"/>
      <c r="FJ65" s="274"/>
      <c r="FK65" s="274"/>
      <c r="FL65" s="274"/>
      <c r="FM65" s="274"/>
      <c r="FN65" s="274"/>
      <c r="FO65" s="274"/>
      <c r="FP65" s="274"/>
      <c r="FQ65" s="274"/>
      <c r="FR65" s="274"/>
      <c r="FS65" s="274"/>
      <c r="FT65" s="274"/>
      <c r="FU65" s="274"/>
      <c r="FV65" s="274"/>
      <c r="FW65" s="274"/>
      <c r="FX65" s="274"/>
      <c r="FY65" s="274"/>
      <c r="FZ65" s="274"/>
      <c r="GA65" s="274"/>
      <c r="GB65" s="274"/>
      <c r="GC65" s="274"/>
      <c r="GD65" s="274"/>
      <c r="GE65" s="274"/>
      <c r="GF65" s="274"/>
      <c r="GG65" s="274"/>
      <c r="GH65" s="274"/>
      <c r="GI65" s="274"/>
      <c r="GJ65" s="274"/>
      <c r="GK65" s="274"/>
      <c r="GL65" s="274"/>
      <c r="GM65" s="274"/>
      <c r="GN65" s="274"/>
      <c r="GO65" s="274"/>
      <c r="GP65" s="274"/>
      <c r="GQ65" s="274"/>
      <c r="GR65" s="274"/>
      <c r="GS65" s="274"/>
      <c r="GT65" s="274"/>
      <c r="GU65" s="274"/>
      <c r="GV65" s="274"/>
      <c r="GW65" s="274"/>
      <c r="GX65" s="274"/>
      <c r="GY65" s="274"/>
      <c r="GZ65" s="274"/>
      <c r="HA65" s="274"/>
      <c r="HB65" s="274"/>
      <c r="HC65" s="274"/>
      <c r="HD65" s="274"/>
      <c r="HE65" s="274"/>
      <c r="HF65" s="274"/>
      <c r="HG65" s="274"/>
      <c r="HH65" s="274"/>
      <c r="HI65" s="274"/>
      <c r="HJ65" s="274"/>
      <c r="HK65" s="274"/>
      <c r="HL65" s="274"/>
      <c r="HM65" s="274"/>
      <c r="HN65" s="274"/>
      <c r="HO65" s="274"/>
      <c r="HP65" s="274"/>
      <c r="HQ65" s="274"/>
      <c r="HR65" s="274"/>
      <c r="HS65" s="274"/>
      <c r="HT65" s="274"/>
      <c r="HU65" s="274"/>
      <c r="HV65" s="274"/>
      <c r="HW65" s="274"/>
      <c r="HX65" s="274"/>
      <c r="HY65" s="274"/>
      <c r="HZ65" s="274"/>
      <c r="IA65" s="274"/>
      <c r="IB65" s="274"/>
      <c r="IC65" s="274"/>
      <c r="ID65" s="274"/>
      <c r="IE65" s="274"/>
      <c r="IF65" s="274"/>
      <c r="IG65" s="274"/>
      <c r="IH65" s="274"/>
      <c r="II65" s="274"/>
      <c r="IJ65" s="274"/>
      <c r="IK65" s="274"/>
      <c r="IL65" s="274"/>
      <c r="IM65" s="274"/>
      <c r="IN65" s="274"/>
      <c r="IO65" s="274"/>
      <c r="IP65" s="274"/>
      <c r="IQ65" s="274"/>
      <c r="IR65" s="274"/>
      <c r="IS65" s="274"/>
      <c r="IT65" s="274"/>
      <c r="IU65" s="274"/>
      <c r="IV65" s="274"/>
      <c r="IW65" s="274"/>
      <c r="IX65" s="274"/>
      <c r="IY65" s="274"/>
      <c r="IZ65" s="274"/>
      <c r="JA65" s="274"/>
      <c r="JB65" s="274"/>
      <c r="JC65" s="274"/>
      <c r="JD65" s="274"/>
      <c r="JE65" s="274"/>
      <c r="JF65" s="274"/>
      <c r="JG65" s="274"/>
      <c r="JH65" s="274"/>
      <c r="JI65" s="274"/>
      <c r="JJ65" s="274"/>
      <c r="JK65" s="274"/>
      <c r="JL65" s="274"/>
    </row>
    <row r="66" spans="1:272" s="330" customFormat="1">
      <c r="A66" s="259"/>
      <c r="B66" s="256"/>
      <c r="C66" s="256"/>
      <c r="D66" s="256"/>
      <c r="E66" s="256"/>
      <c r="F66" s="256"/>
      <c r="G66" s="256"/>
      <c r="H66" s="256"/>
      <c r="I66" s="256"/>
      <c r="J66" s="256"/>
      <c r="K66" s="256"/>
      <c r="L66" s="256"/>
      <c r="M66" s="256"/>
      <c r="N66" s="256"/>
      <c r="O66" s="256"/>
      <c r="P66" s="329"/>
      <c r="Q66" s="256"/>
      <c r="R66" s="256"/>
      <c r="S66" s="256"/>
      <c r="T66" s="256"/>
      <c r="U66" s="256"/>
      <c r="V66" s="256"/>
      <c r="W66" s="256"/>
      <c r="X66" s="256"/>
      <c r="Y66" s="256"/>
      <c r="Z66" s="256"/>
      <c r="AA66" s="256"/>
      <c r="AB66" s="256"/>
      <c r="AC66" s="256"/>
      <c r="AD66" s="329"/>
      <c r="AE66" s="256"/>
      <c r="AF66" s="256"/>
      <c r="AG66" s="256"/>
      <c r="AH66" s="256"/>
      <c r="AI66" s="256"/>
      <c r="AJ66" s="256"/>
      <c r="AK66" s="256"/>
      <c r="AL66" s="256"/>
      <c r="AM66" s="256"/>
      <c r="AN66" s="256"/>
      <c r="AO66" s="256"/>
      <c r="AP66" s="256"/>
      <c r="AQ66" s="256"/>
      <c r="AR66" s="331"/>
      <c r="AS66" s="331"/>
      <c r="AT66" s="332"/>
      <c r="AU66" s="332"/>
      <c r="AV66" s="332"/>
      <c r="AW66" s="332"/>
      <c r="AX66" s="332"/>
      <c r="AY66" s="332"/>
      <c r="AZ66" s="332"/>
      <c r="BA66" s="332"/>
      <c r="BB66" s="332"/>
      <c r="BC66" s="332"/>
      <c r="BD66" s="332"/>
      <c r="BE66" s="332"/>
      <c r="BF66" s="332"/>
      <c r="BG66" s="332"/>
      <c r="BH66" s="332"/>
      <c r="BI66" s="332"/>
      <c r="BJ66" s="332"/>
      <c r="BK66" s="332"/>
      <c r="BL66" s="332"/>
      <c r="BM66" s="332"/>
      <c r="BN66" s="332"/>
      <c r="BO66" s="332"/>
      <c r="BP66" s="332"/>
      <c r="BQ66" s="332"/>
      <c r="BR66" s="332"/>
      <c r="BS66" s="332"/>
      <c r="BT66" s="332"/>
      <c r="BU66" s="332"/>
      <c r="BV66" s="332"/>
      <c r="BW66" s="332"/>
      <c r="BX66" s="332"/>
      <c r="BY66" s="332"/>
      <c r="BZ66" s="332"/>
      <c r="CA66" s="332"/>
      <c r="CB66" s="332"/>
      <c r="CC66" s="332"/>
      <c r="CD66" s="332"/>
      <c r="CE66" s="332"/>
      <c r="CF66" s="332"/>
      <c r="CG66" s="332"/>
      <c r="CH66" s="252"/>
      <c r="CI66" s="252"/>
      <c r="CJ66" s="252"/>
      <c r="CK66" s="252"/>
      <c r="CL66" s="252"/>
      <c r="CM66" s="252"/>
      <c r="CN66" s="252"/>
      <c r="CO66" s="252"/>
      <c r="CP66" s="252"/>
      <c r="CQ66" s="252"/>
      <c r="CR66" s="252"/>
      <c r="CS66" s="252"/>
      <c r="CT66" s="252"/>
      <c r="CU66" s="252"/>
      <c r="CV66" s="252"/>
      <c r="CW66" s="252"/>
      <c r="CX66" s="252"/>
      <c r="CY66" s="252"/>
      <c r="CZ66" s="252"/>
      <c r="DA66" s="252"/>
      <c r="DB66" s="252"/>
      <c r="DC66" s="252"/>
      <c r="DD66" s="252"/>
      <c r="DE66" s="252"/>
      <c r="DF66" s="252"/>
      <c r="DG66" s="252"/>
      <c r="DH66" s="252"/>
      <c r="DI66" s="252"/>
      <c r="DJ66" s="252"/>
      <c r="DK66" s="252"/>
      <c r="DL66" s="252"/>
      <c r="DM66" s="252"/>
      <c r="DN66" s="252"/>
      <c r="DO66" s="252"/>
      <c r="DP66" s="252"/>
      <c r="DQ66" s="252"/>
      <c r="DR66" s="252"/>
      <c r="DS66" s="252"/>
      <c r="DT66" s="252"/>
      <c r="DU66" s="252"/>
      <c r="DV66" s="252"/>
      <c r="DW66" s="252"/>
      <c r="DX66" s="252"/>
      <c r="DY66" s="252"/>
      <c r="DZ66" s="252"/>
      <c r="EA66" s="252"/>
      <c r="EB66" s="252"/>
      <c r="EC66" s="252"/>
      <c r="ED66" s="252"/>
      <c r="EE66" s="252"/>
      <c r="EF66" s="252"/>
      <c r="EG66" s="252"/>
      <c r="EH66" s="252"/>
      <c r="EI66" s="252"/>
      <c r="EJ66" s="252"/>
      <c r="EK66" s="252"/>
      <c r="EL66" s="252"/>
      <c r="EM66" s="252"/>
      <c r="EN66" s="252"/>
      <c r="EO66" s="252"/>
      <c r="EP66" s="252"/>
      <c r="EQ66" s="252"/>
      <c r="ER66" s="252"/>
      <c r="ES66" s="252"/>
      <c r="ET66" s="252"/>
      <c r="EU66" s="252"/>
      <c r="EV66" s="252"/>
      <c r="EW66" s="252"/>
      <c r="EX66" s="252"/>
      <c r="EY66" s="252"/>
      <c r="EZ66" s="252"/>
      <c r="FA66" s="252"/>
      <c r="FB66" s="252"/>
      <c r="FC66" s="252"/>
      <c r="FD66" s="252"/>
      <c r="FE66" s="252"/>
      <c r="FF66" s="252"/>
      <c r="FG66" s="252"/>
      <c r="FH66" s="252"/>
      <c r="FI66" s="252"/>
      <c r="FJ66" s="252"/>
      <c r="FK66" s="252"/>
      <c r="FL66" s="252"/>
      <c r="FM66" s="252"/>
      <c r="FN66" s="252"/>
      <c r="FO66" s="252"/>
      <c r="FP66" s="252"/>
      <c r="FQ66" s="252"/>
      <c r="FR66" s="252"/>
      <c r="FS66" s="252"/>
      <c r="FT66" s="252"/>
      <c r="FU66" s="252"/>
      <c r="FV66" s="252"/>
      <c r="FW66" s="252"/>
      <c r="FX66" s="252"/>
      <c r="FY66" s="252"/>
      <c r="FZ66" s="252"/>
      <c r="GA66" s="252"/>
      <c r="GB66" s="252"/>
      <c r="GC66" s="252"/>
      <c r="GD66" s="252"/>
      <c r="GE66" s="252"/>
      <c r="GF66" s="252"/>
      <c r="GG66" s="252"/>
      <c r="GH66" s="252"/>
      <c r="GI66" s="252"/>
      <c r="GJ66" s="252"/>
      <c r="GK66" s="252"/>
      <c r="GL66" s="252"/>
      <c r="GM66" s="252"/>
      <c r="GN66" s="252"/>
      <c r="GO66" s="252"/>
      <c r="GP66" s="252"/>
      <c r="GQ66" s="252"/>
      <c r="GR66" s="252"/>
      <c r="GS66" s="252"/>
      <c r="GT66" s="252"/>
      <c r="GU66" s="252"/>
      <c r="GV66" s="252"/>
      <c r="GW66" s="252"/>
      <c r="GX66" s="252"/>
      <c r="GY66" s="252"/>
      <c r="GZ66" s="252"/>
      <c r="HA66" s="252"/>
      <c r="HB66" s="252"/>
      <c r="HC66" s="252"/>
      <c r="HD66" s="252"/>
      <c r="HE66" s="252"/>
      <c r="HF66" s="252"/>
      <c r="HG66" s="252"/>
      <c r="HH66" s="252"/>
      <c r="HI66" s="252"/>
      <c r="HJ66" s="252"/>
      <c r="HK66" s="252"/>
      <c r="HL66" s="252"/>
      <c r="HM66" s="252"/>
      <c r="HN66" s="252"/>
      <c r="HO66" s="252"/>
      <c r="HP66" s="252"/>
      <c r="HQ66" s="252"/>
      <c r="HR66" s="252"/>
      <c r="HS66" s="252"/>
      <c r="HT66" s="252"/>
      <c r="HU66" s="252"/>
      <c r="HV66" s="252"/>
      <c r="HW66" s="252"/>
      <c r="HX66" s="252"/>
      <c r="HY66" s="252"/>
      <c r="HZ66" s="252"/>
      <c r="IA66" s="252"/>
      <c r="IB66" s="252"/>
      <c r="IC66" s="252"/>
      <c r="ID66" s="252"/>
      <c r="IE66" s="252"/>
      <c r="IF66" s="252"/>
      <c r="IG66" s="252"/>
      <c r="IH66" s="252"/>
      <c r="II66" s="252"/>
      <c r="IJ66" s="252"/>
      <c r="IK66" s="252"/>
      <c r="IL66" s="252"/>
      <c r="IM66" s="252"/>
      <c r="IN66" s="252"/>
      <c r="IO66" s="252"/>
      <c r="IP66" s="252"/>
      <c r="IQ66" s="252"/>
      <c r="IR66" s="252"/>
      <c r="IS66" s="252"/>
      <c r="IT66" s="252"/>
      <c r="IU66" s="252"/>
      <c r="IV66" s="252"/>
      <c r="IW66" s="252"/>
      <c r="IX66" s="252"/>
      <c r="IY66" s="252"/>
      <c r="IZ66" s="252"/>
      <c r="JA66" s="252"/>
      <c r="JB66" s="252"/>
      <c r="JC66" s="252"/>
      <c r="JD66" s="252"/>
      <c r="JE66" s="252"/>
      <c r="JF66" s="252"/>
      <c r="JG66" s="252"/>
      <c r="JH66" s="252"/>
      <c r="JI66" s="252"/>
      <c r="JJ66" s="252"/>
      <c r="JK66" s="252"/>
      <c r="JL66" s="252"/>
    </row>
    <row r="67" spans="1:272" s="330" customFormat="1">
      <c r="A67" s="253"/>
      <c r="B67" s="260"/>
      <c r="C67" s="260"/>
      <c r="D67" s="260"/>
      <c r="E67" s="260"/>
      <c r="F67" s="260"/>
      <c r="G67" s="260"/>
      <c r="H67" s="260"/>
      <c r="I67" s="260"/>
      <c r="J67" s="260"/>
      <c r="K67" s="260"/>
      <c r="L67" s="260"/>
      <c r="M67" s="260"/>
      <c r="N67" s="260"/>
      <c r="O67" s="260"/>
      <c r="P67" s="331"/>
      <c r="Q67" s="260"/>
      <c r="R67" s="260"/>
      <c r="S67" s="260"/>
      <c r="T67" s="260"/>
      <c r="U67" s="260"/>
      <c r="V67" s="260"/>
      <c r="W67" s="260"/>
      <c r="X67" s="260"/>
      <c r="Y67" s="260"/>
      <c r="Z67" s="260"/>
      <c r="AA67" s="260"/>
      <c r="AB67" s="260"/>
      <c r="AC67" s="260"/>
      <c r="AD67" s="331"/>
      <c r="AE67" s="260"/>
      <c r="AF67" s="260"/>
      <c r="AG67" s="260"/>
      <c r="AH67" s="260"/>
      <c r="AI67" s="260"/>
      <c r="AJ67" s="260"/>
      <c r="AK67" s="260"/>
      <c r="AL67" s="260"/>
      <c r="AM67" s="260"/>
      <c r="AN67" s="260"/>
      <c r="AO67" s="260"/>
      <c r="AP67" s="260"/>
      <c r="AQ67" s="260"/>
      <c r="AR67" s="331"/>
      <c r="AS67" s="331"/>
      <c r="AT67" s="332"/>
      <c r="AU67" s="332"/>
      <c r="AV67" s="332"/>
      <c r="AW67" s="332"/>
      <c r="AX67" s="332"/>
      <c r="AY67" s="332"/>
      <c r="AZ67" s="332"/>
      <c r="BA67" s="332"/>
      <c r="BB67" s="332"/>
      <c r="BC67" s="332"/>
      <c r="BD67" s="332"/>
      <c r="BE67" s="332"/>
      <c r="BF67" s="332"/>
      <c r="BG67" s="332"/>
      <c r="BH67" s="332"/>
      <c r="BI67" s="332"/>
      <c r="BJ67" s="332"/>
      <c r="BK67" s="332"/>
      <c r="BL67" s="332"/>
      <c r="BM67" s="332"/>
      <c r="BN67" s="332"/>
      <c r="BO67" s="332"/>
      <c r="BP67" s="332"/>
      <c r="BQ67" s="332"/>
      <c r="BR67" s="332"/>
      <c r="BS67" s="332"/>
      <c r="BT67" s="332"/>
      <c r="BU67" s="332"/>
      <c r="BV67" s="332"/>
      <c r="BW67" s="332"/>
      <c r="BX67" s="332"/>
      <c r="BY67" s="332"/>
      <c r="BZ67" s="332"/>
      <c r="CA67" s="332"/>
      <c r="CB67" s="332"/>
      <c r="CC67" s="332"/>
      <c r="CD67" s="332"/>
      <c r="CE67" s="332"/>
      <c r="CF67" s="332"/>
      <c r="CG67" s="332"/>
      <c r="CH67" s="252"/>
      <c r="CI67" s="252"/>
      <c r="CJ67" s="252"/>
      <c r="CK67" s="252"/>
      <c r="CL67" s="252"/>
      <c r="CM67" s="252"/>
      <c r="CN67" s="252"/>
      <c r="CO67" s="252"/>
      <c r="CP67" s="252"/>
      <c r="CQ67" s="252"/>
      <c r="CR67" s="252"/>
      <c r="CS67" s="252"/>
      <c r="CT67" s="252"/>
      <c r="CU67" s="252"/>
      <c r="CV67" s="252"/>
      <c r="CW67" s="252"/>
      <c r="CX67" s="252"/>
      <c r="CY67" s="252"/>
      <c r="CZ67" s="252"/>
      <c r="DA67" s="252"/>
      <c r="DB67" s="252"/>
      <c r="DC67" s="252"/>
      <c r="DD67" s="252"/>
      <c r="DE67" s="252"/>
      <c r="DF67" s="252"/>
      <c r="DG67" s="252"/>
      <c r="DH67" s="252"/>
      <c r="DI67" s="252"/>
      <c r="DJ67" s="252"/>
      <c r="DK67" s="252"/>
      <c r="DL67" s="252"/>
      <c r="DM67" s="252"/>
      <c r="DN67" s="252"/>
      <c r="DO67" s="252"/>
      <c r="DP67" s="252"/>
      <c r="DQ67" s="252"/>
      <c r="DR67" s="252"/>
      <c r="DS67" s="252"/>
      <c r="DT67" s="252"/>
      <c r="DU67" s="252"/>
      <c r="DV67" s="252"/>
      <c r="DW67" s="252"/>
      <c r="DX67" s="252"/>
      <c r="DY67" s="252"/>
      <c r="DZ67" s="252"/>
      <c r="EA67" s="252"/>
      <c r="EB67" s="252"/>
      <c r="EC67" s="252"/>
      <c r="ED67" s="252"/>
      <c r="EE67" s="252"/>
      <c r="EF67" s="252"/>
      <c r="EG67" s="252"/>
      <c r="EH67" s="252"/>
      <c r="EI67" s="252"/>
      <c r="EJ67" s="252"/>
      <c r="EK67" s="252"/>
      <c r="EL67" s="252"/>
      <c r="EM67" s="252"/>
      <c r="EN67" s="252"/>
      <c r="EO67" s="252"/>
      <c r="EP67" s="252"/>
      <c r="EQ67" s="252"/>
      <c r="ER67" s="252"/>
      <c r="ES67" s="252"/>
      <c r="ET67" s="252"/>
      <c r="EU67" s="252"/>
      <c r="EV67" s="252"/>
      <c r="EW67" s="252"/>
      <c r="EX67" s="252"/>
      <c r="EY67" s="252"/>
      <c r="EZ67" s="252"/>
      <c r="FA67" s="252"/>
      <c r="FB67" s="252"/>
      <c r="FC67" s="252"/>
      <c r="FD67" s="252"/>
      <c r="FE67" s="252"/>
      <c r="FF67" s="252"/>
      <c r="FG67" s="252"/>
      <c r="FH67" s="252"/>
      <c r="FI67" s="252"/>
      <c r="FJ67" s="252"/>
      <c r="FK67" s="252"/>
      <c r="FL67" s="252"/>
      <c r="FM67" s="252"/>
      <c r="FN67" s="252"/>
      <c r="FO67" s="252"/>
      <c r="FP67" s="252"/>
      <c r="FQ67" s="252"/>
      <c r="FR67" s="252"/>
      <c r="FS67" s="252"/>
      <c r="FT67" s="252"/>
      <c r="FU67" s="252"/>
      <c r="FV67" s="252"/>
      <c r="FW67" s="252"/>
      <c r="FX67" s="252"/>
      <c r="FY67" s="252"/>
      <c r="FZ67" s="252"/>
      <c r="GA67" s="252"/>
      <c r="GB67" s="252"/>
      <c r="GC67" s="252"/>
      <c r="GD67" s="252"/>
      <c r="GE67" s="252"/>
      <c r="GF67" s="252"/>
      <c r="GG67" s="252"/>
      <c r="GH67" s="252"/>
      <c r="GI67" s="252"/>
      <c r="GJ67" s="252"/>
      <c r="GK67" s="252"/>
      <c r="GL67" s="252"/>
      <c r="GM67" s="252"/>
      <c r="GN67" s="252"/>
      <c r="GO67" s="252"/>
      <c r="GP67" s="252"/>
      <c r="GQ67" s="252"/>
      <c r="GR67" s="252"/>
      <c r="GS67" s="252"/>
      <c r="GT67" s="252"/>
      <c r="GU67" s="252"/>
      <c r="GV67" s="252"/>
      <c r="GW67" s="252"/>
      <c r="GX67" s="252"/>
      <c r="GY67" s="252"/>
      <c r="GZ67" s="252"/>
      <c r="HA67" s="252"/>
      <c r="HB67" s="252"/>
      <c r="HC67" s="252"/>
      <c r="HD67" s="252"/>
      <c r="HE67" s="252"/>
      <c r="HF67" s="252"/>
      <c r="HG67" s="252"/>
      <c r="HH67" s="252"/>
      <c r="HI67" s="252"/>
      <c r="HJ67" s="252"/>
      <c r="HK67" s="252"/>
      <c r="HL67" s="252"/>
      <c r="HM67" s="252"/>
      <c r="HN67" s="252"/>
      <c r="HO67" s="252"/>
      <c r="HP67" s="252"/>
      <c r="HQ67" s="252"/>
      <c r="HR67" s="252"/>
      <c r="HS67" s="252"/>
      <c r="HT67" s="252"/>
      <c r="HU67" s="252"/>
      <c r="HV67" s="252"/>
      <c r="HW67" s="252"/>
      <c r="HX67" s="252"/>
      <c r="HY67" s="252"/>
      <c r="HZ67" s="252"/>
      <c r="IA67" s="252"/>
      <c r="IB67" s="252"/>
      <c r="IC67" s="252"/>
      <c r="ID67" s="252"/>
      <c r="IE67" s="252"/>
      <c r="IF67" s="252"/>
      <c r="IG67" s="252"/>
      <c r="IH67" s="252"/>
      <c r="II67" s="252"/>
      <c r="IJ67" s="252"/>
      <c r="IK67" s="252"/>
      <c r="IL67" s="252"/>
      <c r="IM67" s="252"/>
      <c r="IN67" s="252"/>
      <c r="IO67" s="252"/>
      <c r="IP67" s="252"/>
      <c r="IQ67" s="252"/>
      <c r="IR67" s="252"/>
      <c r="IS67" s="252"/>
      <c r="IT67" s="252"/>
      <c r="IU67" s="252"/>
      <c r="IV67" s="252"/>
      <c r="IW67" s="252"/>
      <c r="IX67" s="252"/>
      <c r="IY67" s="252"/>
      <c r="IZ67" s="252"/>
      <c r="JA67" s="252"/>
      <c r="JB67" s="252"/>
      <c r="JC67" s="252"/>
      <c r="JD67" s="252"/>
      <c r="JE67" s="252"/>
      <c r="JF67" s="252"/>
      <c r="JG67" s="252"/>
      <c r="JH67" s="252"/>
      <c r="JI67" s="252"/>
      <c r="JJ67" s="252"/>
      <c r="JK67" s="252"/>
      <c r="JL67" s="252"/>
    </row>
    <row r="68" spans="1:272" s="330" customFormat="1">
      <c r="A68" s="253"/>
      <c r="B68" s="260"/>
      <c r="C68" s="260"/>
      <c r="D68" s="260"/>
      <c r="E68" s="260"/>
      <c r="F68" s="260"/>
      <c r="G68" s="260"/>
      <c r="H68" s="260"/>
      <c r="I68" s="260"/>
      <c r="J68" s="260"/>
      <c r="K68" s="260"/>
      <c r="L68" s="260"/>
      <c r="M68" s="260"/>
      <c r="N68" s="260"/>
      <c r="O68" s="260"/>
      <c r="P68" s="331"/>
      <c r="Q68" s="260"/>
      <c r="R68" s="260"/>
      <c r="S68" s="260"/>
      <c r="T68" s="260"/>
      <c r="U68" s="260"/>
      <c r="V68" s="260"/>
      <c r="W68" s="260"/>
      <c r="X68" s="260"/>
      <c r="Y68" s="260"/>
      <c r="Z68" s="260"/>
      <c r="AA68" s="260"/>
      <c r="AB68" s="260"/>
      <c r="AC68" s="260"/>
      <c r="AD68" s="331"/>
      <c r="AE68" s="260"/>
      <c r="AF68" s="260"/>
      <c r="AG68" s="260"/>
      <c r="AH68" s="260"/>
      <c r="AI68" s="260"/>
      <c r="AJ68" s="260"/>
      <c r="AK68" s="260"/>
      <c r="AL68" s="260"/>
      <c r="AM68" s="260"/>
      <c r="AN68" s="260"/>
      <c r="AO68" s="260"/>
      <c r="AP68" s="260"/>
      <c r="AQ68" s="260"/>
      <c r="AR68" s="331"/>
      <c r="AS68" s="331"/>
      <c r="AT68" s="332"/>
      <c r="AU68" s="332"/>
      <c r="AV68" s="332"/>
      <c r="AW68" s="332"/>
      <c r="AX68" s="332"/>
      <c r="AY68" s="332"/>
      <c r="AZ68" s="332"/>
      <c r="BA68" s="332"/>
      <c r="BB68" s="332"/>
      <c r="BC68" s="332"/>
      <c r="BD68" s="332"/>
      <c r="BE68" s="332"/>
      <c r="BF68" s="332"/>
      <c r="BG68" s="332"/>
      <c r="BH68" s="332"/>
      <c r="BI68" s="332"/>
      <c r="BJ68" s="332"/>
      <c r="BK68" s="332"/>
      <c r="BL68" s="332"/>
      <c r="BM68" s="332"/>
      <c r="BN68" s="332"/>
      <c r="BO68" s="332"/>
      <c r="BP68" s="332"/>
      <c r="BQ68" s="332"/>
      <c r="BR68" s="332"/>
      <c r="BS68" s="332"/>
      <c r="BT68" s="332"/>
      <c r="BU68" s="332"/>
      <c r="BV68" s="332"/>
      <c r="BW68" s="332"/>
      <c r="BX68" s="332"/>
      <c r="BY68" s="332"/>
      <c r="BZ68" s="332"/>
      <c r="CA68" s="332"/>
      <c r="CB68" s="332"/>
      <c r="CC68" s="332"/>
      <c r="CD68" s="332"/>
      <c r="CE68" s="332"/>
      <c r="CF68" s="332"/>
      <c r="CG68" s="332"/>
      <c r="CH68" s="252"/>
      <c r="CI68" s="252"/>
      <c r="CJ68" s="252"/>
      <c r="CK68" s="252"/>
      <c r="CL68" s="252"/>
      <c r="CM68" s="252"/>
      <c r="CN68" s="252"/>
      <c r="CO68" s="252"/>
      <c r="CP68" s="252"/>
      <c r="CQ68" s="252"/>
      <c r="CR68" s="252"/>
      <c r="CS68" s="252"/>
      <c r="CT68" s="252"/>
      <c r="CU68" s="252"/>
      <c r="CV68" s="252"/>
      <c r="CW68" s="252"/>
      <c r="CX68" s="252"/>
      <c r="CY68" s="252"/>
      <c r="CZ68" s="252"/>
      <c r="DA68" s="252"/>
      <c r="DB68" s="252"/>
      <c r="DC68" s="252"/>
      <c r="DD68" s="252"/>
      <c r="DE68" s="252"/>
      <c r="DF68" s="252"/>
      <c r="DG68" s="252"/>
      <c r="DH68" s="252"/>
      <c r="DI68" s="252"/>
      <c r="DJ68" s="252"/>
      <c r="DK68" s="252"/>
      <c r="DL68" s="252"/>
      <c r="DM68" s="252"/>
      <c r="DN68" s="252"/>
      <c r="DO68" s="252"/>
      <c r="DP68" s="252"/>
      <c r="DQ68" s="252"/>
      <c r="DR68" s="252"/>
      <c r="DS68" s="252"/>
      <c r="DT68" s="252"/>
      <c r="DU68" s="252"/>
      <c r="DV68" s="252"/>
      <c r="DW68" s="252"/>
      <c r="DX68" s="252"/>
      <c r="DY68" s="252"/>
      <c r="DZ68" s="252"/>
      <c r="EA68" s="252"/>
      <c r="EB68" s="252"/>
      <c r="EC68" s="252"/>
      <c r="ED68" s="252"/>
      <c r="EE68" s="252"/>
      <c r="EF68" s="252"/>
      <c r="EG68" s="252"/>
      <c r="EH68" s="252"/>
      <c r="EI68" s="252"/>
      <c r="EJ68" s="252"/>
      <c r="EK68" s="252"/>
      <c r="EL68" s="252"/>
      <c r="EM68" s="252"/>
      <c r="EN68" s="252"/>
      <c r="EO68" s="252"/>
      <c r="EP68" s="252"/>
      <c r="EQ68" s="252"/>
      <c r="ER68" s="252"/>
      <c r="ES68" s="252"/>
      <c r="ET68" s="252"/>
      <c r="EU68" s="252"/>
      <c r="EV68" s="252"/>
      <c r="EW68" s="252"/>
      <c r="EX68" s="252"/>
      <c r="EY68" s="252"/>
      <c r="EZ68" s="252"/>
      <c r="FA68" s="252"/>
      <c r="FB68" s="252"/>
      <c r="FC68" s="252"/>
      <c r="FD68" s="252"/>
      <c r="FE68" s="252"/>
      <c r="FF68" s="252"/>
      <c r="FG68" s="252"/>
      <c r="FH68" s="252"/>
      <c r="FI68" s="252"/>
      <c r="FJ68" s="252"/>
      <c r="FK68" s="252"/>
      <c r="FL68" s="252"/>
      <c r="FM68" s="252"/>
      <c r="FN68" s="252"/>
      <c r="FO68" s="252"/>
      <c r="FP68" s="252"/>
      <c r="FQ68" s="252"/>
      <c r="FR68" s="252"/>
      <c r="FS68" s="252"/>
      <c r="FT68" s="252"/>
      <c r="FU68" s="252"/>
      <c r="FV68" s="252"/>
      <c r="FW68" s="252"/>
      <c r="FX68" s="252"/>
      <c r="FY68" s="252"/>
      <c r="FZ68" s="252"/>
      <c r="GA68" s="252"/>
      <c r="GB68" s="252"/>
      <c r="GC68" s="252"/>
      <c r="GD68" s="252"/>
      <c r="GE68" s="252"/>
      <c r="GF68" s="252"/>
      <c r="GG68" s="252"/>
      <c r="GH68" s="252"/>
      <c r="GI68" s="252"/>
      <c r="GJ68" s="252"/>
      <c r="GK68" s="252"/>
      <c r="GL68" s="252"/>
      <c r="GM68" s="252"/>
      <c r="GN68" s="252"/>
      <c r="GO68" s="252"/>
      <c r="GP68" s="252"/>
      <c r="GQ68" s="252"/>
      <c r="GR68" s="252"/>
      <c r="GS68" s="252"/>
      <c r="GT68" s="252"/>
      <c r="GU68" s="252"/>
      <c r="GV68" s="252"/>
      <c r="GW68" s="252"/>
      <c r="GX68" s="252"/>
      <c r="GY68" s="252"/>
      <c r="GZ68" s="252"/>
      <c r="HA68" s="252"/>
      <c r="HB68" s="252"/>
      <c r="HC68" s="252"/>
      <c r="HD68" s="252"/>
      <c r="HE68" s="252"/>
      <c r="HF68" s="252"/>
      <c r="HG68" s="252"/>
      <c r="HH68" s="252"/>
      <c r="HI68" s="252"/>
      <c r="HJ68" s="252"/>
      <c r="HK68" s="252"/>
      <c r="HL68" s="252"/>
      <c r="HM68" s="252"/>
      <c r="HN68" s="252"/>
      <c r="HO68" s="252"/>
      <c r="HP68" s="252"/>
      <c r="HQ68" s="252"/>
      <c r="HR68" s="252"/>
      <c r="HS68" s="252"/>
      <c r="HT68" s="252"/>
      <c r="HU68" s="252"/>
      <c r="HV68" s="252"/>
      <c r="HW68" s="252"/>
      <c r="HX68" s="252"/>
      <c r="HY68" s="252"/>
      <c r="HZ68" s="252"/>
      <c r="IA68" s="252"/>
      <c r="IB68" s="252"/>
      <c r="IC68" s="252"/>
      <c r="ID68" s="252"/>
      <c r="IE68" s="252"/>
      <c r="IF68" s="252"/>
      <c r="IG68" s="252"/>
      <c r="IH68" s="252"/>
      <c r="II68" s="252"/>
      <c r="IJ68" s="252"/>
      <c r="IK68" s="252"/>
      <c r="IL68" s="252"/>
      <c r="IM68" s="252"/>
      <c r="IN68" s="252"/>
      <c r="IO68" s="252"/>
      <c r="IP68" s="252"/>
      <c r="IQ68" s="252"/>
      <c r="IR68" s="252"/>
      <c r="IS68" s="252"/>
      <c r="IT68" s="252"/>
      <c r="IU68" s="252"/>
      <c r="IV68" s="252"/>
      <c r="IW68" s="252"/>
      <c r="IX68" s="252"/>
      <c r="IY68" s="252"/>
      <c r="IZ68" s="252"/>
      <c r="JA68" s="252"/>
      <c r="JB68" s="252"/>
      <c r="JC68" s="252"/>
      <c r="JD68" s="252"/>
      <c r="JE68" s="252"/>
      <c r="JF68" s="252"/>
      <c r="JG68" s="252"/>
      <c r="JH68" s="252"/>
      <c r="JI68" s="252"/>
      <c r="JJ68" s="252"/>
      <c r="JK68" s="252"/>
      <c r="JL68" s="252"/>
    </row>
    <row r="69" spans="1:272" s="330" customFormat="1">
      <c r="A69" s="253"/>
      <c r="B69" s="260"/>
      <c r="C69" s="260"/>
      <c r="D69" s="260"/>
      <c r="E69" s="260"/>
      <c r="F69" s="260"/>
      <c r="G69" s="260"/>
      <c r="H69" s="260"/>
      <c r="I69" s="260"/>
      <c r="J69" s="260"/>
      <c r="K69" s="260"/>
      <c r="L69" s="260"/>
      <c r="M69" s="260"/>
      <c r="N69" s="260"/>
      <c r="O69" s="260"/>
      <c r="P69" s="331"/>
      <c r="Q69" s="260"/>
      <c r="R69" s="260"/>
      <c r="S69" s="260"/>
      <c r="T69" s="260"/>
      <c r="U69" s="260"/>
      <c r="V69" s="260"/>
      <c r="W69" s="260"/>
      <c r="X69" s="260"/>
      <c r="Y69" s="260"/>
      <c r="Z69" s="260"/>
      <c r="AA69" s="260"/>
      <c r="AB69" s="260"/>
      <c r="AC69" s="260"/>
      <c r="AD69" s="331"/>
      <c r="AE69" s="260"/>
      <c r="AF69" s="260"/>
      <c r="AG69" s="260"/>
      <c r="AH69" s="260"/>
      <c r="AI69" s="260"/>
      <c r="AJ69" s="260"/>
      <c r="AK69" s="260"/>
      <c r="AL69" s="260"/>
      <c r="AM69" s="260"/>
      <c r="AN69" s="260"/>
      <c r="AO69" s="260"/>
      <c r="AP69" s="260"/>
      <c r="AQ69" s="260"/>
      <c r="AR69" s="331"/>
      <c r="AS69" s="331"/>
      <c r="AT69" s="332"/>
      <c r="AU69" s="332"/>
      <c r="AV69" s="332"/>
      <c r="AW69" s="332"/>
      <c r="AX69" s="332"/>
      <c r="AY69" s="332"/>
      <c r="AZ69" s="332"/>
      <c r="BA69" s="332"/>
      <c r="BB69" s="332"/>
      <c r="BC69" s="332"/>
      <c r="BD69" s="332"/>
      <c r="BE69" s="332"/>
      <c r="BF69" s="332"/>
      <c r="BG69" s="332"/>
      <c r="BH69" s="332"/>
      <c r="BI69" s="332"/>
      <c r="BJ69" s="332"/>
      <c r="BK69" s="332"/>
      <c r="BL69" s="332"/>
      <c r="BM69" s="332"/>
      <c r="BN69" s="332"/>
      <c r="BO69" s="332"/>
      <c r="BP69" s="332"/>
      <c r="BQ69" s="332"/>
      <c r="BR69" s="332"/>
      <c r="BS69" s="332"/>
      <c r="BT69" s="332"/>
      <c r="BU69" s="332"/>
      <c r="BV69" s="332"/>
      <c r="BW69" s="332"/>
      <c r="BX69" s="332"/>
      <c r="BY69" s="332"/>
      <c r="BZ69" s="332"/>
      <c r="CA69" s="332"/>
      <c r="CB69" s="332"/>
      <c r="CC69" s="332"/>
      <c r="CD69" s="332"/>
      <c r="CE69" s="332"/>
      <c r="CF69" s="332"/>
      <c r="CG69" s="332"/>
      <c r="CH69" s="252"/>
      <c r="CI69" s="252"/>
      <c r="CJ69" s="252"/>
      <c r="CK69" s="252"/>
      <c r="CL69" s="252"/>
      <c r="CM69" s="252"/>
      <c r="CN69" s="252"/>
      <c r="CO69" s="252"/>
      <c r="CP69" s="252"/>
      <c r="CQ69" s="252"/>
      <c r="CR69" s="252"/>
      <c r="CS69" s="252"/>
      <c r="CT69" s="252"/>
      <c r="CU69" s="252"/>
      <c r="CV69" s="252"/>
      <c r="CW69" s="252"/>
      <c r="CX69" s="252"/>
      <c r="CY69" s="252"/>
      <c r="CZ69" s="252"/>
      <c r="DA69" s="252"/>
      <c r="DB69" s="252"/>
      <c r="DC69" s="252"/>
      <c r="DD69" s="252"/>
      <c r="DE69" s="252"/>
      <c r="DF69" s="252"/>
      <c r="DG69" s="252"/>
      <c r="DH69" s="252"/>
      <c r="DI69" s="252"/>
      <c r="DJ69" s="252"/>
      <c r="DK69" s="252"/>
      <c r="DL69" s="252"/>
      <c r="DM69" s="252"/>
      <c r="DN69" s="252"/>
      <c r="DO69" s="252"/>
      <c r="DP69" s="252"/>
      <c r="DQ69" s="252"/>
      <c r="DR69" s="252"/>
      <c r="DS69" s="252"/>
      <c r="DT69" s="252"/>
      <c r="DU69" s="252"/>
      <c r="DV69" s="252"/>
      <c r="DW69" s="252"/>
      <c r="DX69" s="252"/>
      <c r="DY69" s="252"/>
      <c r="DZ69" s="252"/>
      <c r="EA69" s="252"/>
      <c r="EB69" s="252"/>
      <c r="EC69" s="252"/>
      <c r="ED69" s="252"/>
      <c r="EE69" s="252"/>
      <c r="EF69" s="252"/>
      <c r="EG69" s="252"/>
      <c r="EH69" s="252"/>
      <c r="EI69" s="252"/>
      <c r="EJ69" s="252"/>
      <c r="EK69" s="252"/>
      <c r="EL69" s="252"/>
      <c r="EM69" s="252"/>
      <c r="EN69" s="252"/>
      <c r="EO69" s="252"/>
      <c r="EP69" s="252"/>
      <c r="EQ69" s="252"/>
      <c r="ER69" s="252"/>
      <c r="ES69" s="252"/>
      <c r="ET69" s="252"/>
      <c r="EU69" s="252"/>
      <c r="EV69" s="252"/>
      <c r="EW69" s="252"/>
      <c r="EX69" s="252"/>
      <c r="EY69" s="252"/>
      <c r="EZ69" s="252"/>
      <c r="FA69" s="252"/>
      <c r="FB69" s="252"/>
      <c r="FC69" s="252"/>
      <c r="FD69" s="252"/>
      <c r="FE69" s="252"/>
      <c r="FF69" s="252"/>
      <c r="FG69" s="252"/>
      <c r="FH69" s="252"/>
      <c r="FI69" s="252"/>
      <c r="FJ69" s="252"/>
      <c r="FK69" s="252"/>
      <c r="FL69" s="252"/>
      <c r="FM69" s="252"/>
      <c r="FN69" s="252"/>
      <c r="FO69" s="252"/>
      <c r="FP69" s="252"/>
      <c r="FQ69" s="252"/>
      <c r="FR69" s="252"/>
      <c r="FS69" s="252"/>
      <c r="FT69" s="252"/>
      <c r="FU69" s="252"/>
      <c r="FV69" s="252"/>
      <c r="FW69" s="252"/>
      <c r="FX69" s="252"/>
      <c r="FY69" s="252"/>
      <c r="FZ69" s="252"/>
      <c r="GA69" s="252"/>
      <c r="GB69" s="252"/>
      <c r="GC69" s="252"/>
      <c r="GD69" s="252"/>
      <c r="GE69" s="252"/>
      <c r="GF69" s="252"/>
      <c r="GG69" s="252"/>
      <c r="GH69" s="252"/>
      <c r="GI69" s="252"/>
      <c r="GJ69" s="252"/>
      <c r="GK69" s="252"/>
      <c r="GL69" s="252"/>
      <c r="GM69" s="252"/>
      <c r="GN69" s="252"/>
      <c r="GO69" s="252"/>
      <c r="GP69" s="252"/>
      <c r="GQ69" s="252"/>
      <c r="GR69" s="252"/>
      <c r="GS69" s="252"/>
      <c r="GT69" s="252"/>
      <c r="GU69" s="252"/>
      <c r="GV69" s="252"/>
      <c r="GW69" s="252"/>
      <c r="GX69" s="252"/>
      <c r="GY69" s="252"/>
      <c r="GZ69" s="252"/>
      <c r="HA69" s="252"/>
      <c r="HB69" s="252"/>
      <c r="HC69" s="252"/>
      <c r="HD69" s="252"/>
      <c r="HE69" s="252"/>
      <c r="HF69" s="252"/>
      <c r="HG69" s="252"/>
      <c r="HH69" s="252"/>
      <c r="HI69" s="252"/>
      <c r="HJ69" s="252"/>
      <c r="HK69" s="252"/>
      <c r="HL69" s="252"/>
      <c r="HM69" s="252"/>
      <c r="HN69" s="252"/>
      <c r="HO69" s="252"/>
      <c r="HP69" s="252"/>
      <c r="HQ69" s="252"/>
      <c r="HR69" s="252"/>
      <c r="HS69" s="252"/>
      <c r="HT69" s="252"/>
      <c r="HU69" s="252"/>
      <c r="HV69" s="252"/>
      <c r="HW69" s="252"/>
      <c r="HX69" s="252"/>
      <c r="HY69" s="252"/>
      <c r="HZ69" s="252"/>
      <c r="IA69" s="252"/>
      <c r="IB69" s="252"/>
      <c r="IC69" s="252"/>
      <c r="ID69" s="252"/>
      <c r="IE69" s="252"/>
      <c r="IF69" s="252"/>
      <c r="IG69" s="252"/>
      <c r="IH69" s="252"/>
      <c r="II69" s="252"/>
      <c r="IJ69" s="252"/>
      <c r="IK69" s="252"/>
      <c r="IL69" s="252"/>
      <c r="IM69" s="252"/>
      <c r="IN69" s="252"/>
      <c r="IO69" s="252"/>
      <c r="IP69" s="252"/>
      <c r="IQ69" s="252"/>
      <c r="IR69" s="252"/>
      <c r="IS69" s="252"/>
      <c r="IT69" s="252"/>
      <c r="IU69" s="252"/>
      <c r="IV69" s="252"/>
      <c r="IW69" s="252"/>
      <c r="IX69" s="252"/>
      <c r="IY69" s="252"/>
      <c r="IZ69" s="252"/>
      <c r="JA69" s="252"/>
      <c r="JB69" s="252"/>
      <c r="JC69" s="252"/>
      <c r="JD69" s="252"/>
      <c r="JE69" s="252"/>
      <c r="JF69" s="252"/>
      <c r="JG69" s="252"/>
      <c r="JH69" s="252"/>
      <c r="JI69" s="252"/>
      <c r="JJ69" s="252"/>
      <c r="JK69" s="252"/>
      <c r="JL69" s="252"/>
    </row>
    <row r="70" spans="1:272" s="330" customFormat="1">
      <c r="A70" s="253"/>
      <c r="B70" s="260"/>
      <c r="C70" s="260"/>
      <c r="D70" s="260"/>
      <c r="E70" s="260"/>
      <c r="F70" s="260"/>
      <c r="G70" s="260"/>
      <c r="H70" s="260"/>
      <c r="I70" s="260"/>
      <c r="J70" s="260"/>
      <c r="K70" s="260"/>
      <c r="L70" s="260"/>
      <c r="M70" s="260"/>
      <c r="N70" s="260"/>
      <c r="O70" s="260"/>
      <c r="P70" s="331"/>
      <c r="Q70" s="260"/>
      <c r="R70" s="260"/>
      <c r="S70" s="260"/>
      <c r="T70" s="260"/>
      <c r="U70" s="260"/>
      <c r="V70" s="260"/>
      <c r="W70" s="260"/>
      <c r="X70" s="260"/>
      <c r="Y70" s="260"/>
      <c r="Z70" s="260"/>
      <c r="AA70" s="260"/>
      <c r="AB70" s="260"/>
      <c r="AC70" s="260"/>
      <c r="AD70" s="331"/>
      <c r="AE70" s="260"/>
      <c r="AF70" s="260"/>
      <c r="AG70" s="260"/>
      <c r="AH70" s="260"/>
      <c r="AI70" s="260"/>
      <c r="AJ70" s="260"/>
      <c r="AK70" s="260"/>
      <c r="AL70" s="260"/>
      <c r="AM70" s="260"/>
      <c r="AN70" s="260"/>
      <c r="AO70" s="260"/>
      <c r="AP70" s="260"/>
      <c r="AQ70" s="260"/>
      <c r="AR70" s="331"/>
      <c r="AS70" s="331"/>
      <c r="AT70" s="332"/>
      <c r="AU70" s="332"/>
      <c r="AV70" s="332"/>
      <c r="AW70" s="332"/>
      <c r="AX70" s="332"/>
      <c r="AY70" s="332"/>
      <c r="AZ70" s="332"/>
      <c r="BA70" s="332"/>
      <c r="BB70" s="332"/>
      <c r="BC70" s="332"/>
      <c r="BD70" s="332"/>
      <c r="BE70" s="332"/>
      <c r="BF70" s="332"/>
      <c r="BG70" s="332"/>
      <c r="BH70" s="332"/>
      <c r="BI70" s="332"/>
      <c r="BJ70" s="332"/>
      <c r="BK70" s="332"/>
      <c r="BL70" s="332"/>
      <c r="BM70" s="332"/>
      <c r="BN70" s="332"/>
      <c r="BO70" s="332"/>
      <c r="BP70" s="332"/>
      <c r="BQ70" s="332"/>
      <c r="BR70" s="332"/>
      <c r="BS70" s="332"/>
      <c r="BT70" s="332"/>
      <c r="BU70" s="332"/>
      <c r="BV70" s="332"/>
      <c r="BW70" s="332"/>
      <c r="BX70" s="332"/>
      <c r="BY70" s="332"/>
      <c r="BZ70" s="332"/>
      <c r="CA70" s="332"/>
      <c r="CB70" s="332"/>
      <c r="CC70" s="332"/>
      <c r="CD70" s="332"/>
      <c r="CE70" s="332"/>
      <c r="CF70" s="332"/>
      <c r="CG70" s="332"/>
      <c r="CH70" s="252"/>
      <c r="CI70" s="252"/>
      <c r="CJ70" s="252"/>
      <c r="CK70" s="252"/>
      <c r="CL70" s="252"/>
      <c r="CM70" s="252"/>
      <c r="CN70" s="252"/>
      <c r="CO70" s="252"/>
      <c r="CP70" s="252"/>
      <c r="CQ70" s="252"/>
      <c r="CR70" s="252"/>
      <c r="CS70" s="252"/>
      <c r="CT70" s="252"/>
      <c r="CU70" s="252"/>
      <c r="CV70" s="252"/>
      <c r="CW70" s="252"/>
      <c r="CX70" s="252"/>
      <c r="CY70" s="252"/>
      <c r="CZ70" s="252"/>
      <c r="DA70" s="252"/>
      <c r="DB70" s="252"/>
      <c r="DC70" s="252"/>
      <c r="DD70" s="252"/>
      <c r="DE70" s="252"/>
      <c r="DF70" s="252"/>
      <c r="DG70" s="252"/>
      <c r="DH70" s="252"/>
      <c r="DI70" s="252"/>
      <c r="DJ70" s="252"/>
      <c r="DK70" s="252"/>
      <c r="DL70" s="252"/>
      <c r="DM70" s="252"/>
      <c r="DN70" s="252"/>
      <c r="DO70" s="252"/>
      <c r="DP70" s="252"/>
      <c r="DQ70" s="252"/>
      <c r="DR70" s="252"/>
      <c r="DS70" s="252"/>
      <c r="DT70" s="252"/>
      <c r="DU70" s="252"/>
      <c r="DV70" s="252"/>
      <c r="DW70" s="252"/>
      <c r="DX70" s="252"/>
      <c r="DY70" s="252"/>
      <c r="DZ70" s="252"/>
      <c r="EA70" s="252"/>
      <c r="EB70" s="252"/>
      <c r="EC70" s="252"/>
      <c r="ED70" s="252"/>
      <c r="EE70" s="252"/>
      <c r="EF70" s="252"/>
      <c r="EG70" s="252"/>
      <c r="EH70" s="252"/>
      <c r="EI70" s="252"/>
      <c r="EJ70" s="252"/>
      <c r="EK70" s="252"/>
      <c r="EL70" s="252"/>
      <c r="EM70" s="252"/>
      <c r="EN70" s="252"/>
      <c r="EO70" s="252"/>
      <c r="EP70" s="252"/>
      <c r="EQ70" s="252"/>
      <c r="ER70" s="252"/>
      <c r="ES70" s="252"/>
      <c r="ET70" s="252"/>
      <c r="EU70" s="252"/>
      <c r="EV70" s="252"/>
      <c r="EW70" s="252"/>
      <c r="EX70" s="252"/>
      <c r="EY70" s="252"/>
      <c r="EZ70" s="252"/>
      <c r="FA70" s="252"/>
      <c r="FB70" s="252"/>
      <c r="FC70" s="252"/>
      <c r="FD70" s="252"/>
      <c r="FE70" s="252"/>
      <c r="FF70" s="252"/>
      <c r="FG70" s="252"/>
      <c r="FH70" s="252"/>
      <c r="FI70" s="252"/>
      <c r="FJ70" s="252"/>
      <c r="FK70" s="252"/>
      <c r="FL70" s="252"/>
      <c r="FM70" s="252"/>
      <c r="FN70" s="252"/>
      <c r="FO70" s="252"/>
      <c r="FP70" s="252"/>
      <c r="FQ70" s="252"/>
      <c r="FR70" s="252"/>
      <c r="FS70" s="252"/>
      <c r="FT70" s="252"/>
      <c r="FU70" s="252"/>
      <c r="FV70" s="252"/>
      <c r="FW70" s="252"/>
      <c r="FX70" s="252"/>
      <c r="FY70" s="252"/>
      <c r="FZ70" s="252"/>
      <c r="GA70" s="252"/>
      <c r="GB70" s="252"/>
      <c r="GC70" s="252"/>
      <c r="GD70" s="252"/>
      <c r="GE70" s="252"/>
      <c r="GF70" s="252"/>
      <c r="GG70" s="252"/>
      <c r="GH70" s="252"/>
      <c r="GI70" s="252"/>
      <c r="GJ70" s="252"/>
      <c r="GK70" s="252"/>
      <c r="GL70" s="252"/>
      <c r="GM70" s="252"/>
      <c r="GN70" s="252"/>
      <c r="GO70" s="252"/>
      <c r="GP70" s="252"/>
      <c r="GQ70" s="252"/>
      <c r="GR70" s="252"/>
      <c r="GS70" s="252"/>
      <c r="GT70" s="252"/>
      <c r="GU70" s="252"/>
      <c r="GV70" s="252"/>
      <c r="GW70" s="252"/>
      <c r="GX70" s="252"/>
      <c r="GY70" s="252"/>
      <c r="GZ70" s="252"/>
      <c r="HA70" s="252"/>
      <c r="HB70" s="252"/>
      <c r="HC70" s="252"/>
      <c r="HD70" s="252"/>
      <c r="HE70" s="252"/>
      <c r="HF70" s="252"/>
      <c r="HG70" s="252"/>
      <c r="HH70" s="252"/>
      <c r="HI70" s="252"/>
      <c r="HJ70" s="252"/>
      <c r="HK70" s="252"/>
      <c r="HL70" s="252"/>
      <c r="HM70" s="252"/>
      <c r="HN70" s="252"/>
      <c r="HO70" s="252"/>
      <c r="HP70" s="252"/>
      <c r="HQ70" s="252"/>
      <c r="HR70" s="252"/>
      <c r="HS70" s="252"/>
      <c r="HT70" s="252"/>
      <c r="HU70" s="252"/>
      <c r="HV70" s="252"/>
      <c r="HW70" s="252"/>
      <c r="HX70" s="252"/>
      <c r="HY70" s="252"/>
      <c r="HZ70" s="252"/>
      <c r="IA70" s="252"/>
      <c r="IB70" s="252"/>
      <c r="IC70" s="252"/>
      <c r="ID70" s="252"/>
      <c r="IE70" s="252"/>
      <c r="IF70" s="252"/>
      <c r="IG70" s="252"/>
      <c r="IH70" s="252"/>
      <c r="II70" s="252"/>
      <c r="IJ70" s="252"/>
      <c r="IK70" s="252"/>
      <c r="IL70" s="252"/>
      <c r="IM70" s="252"/>
      <c r="IN70" s="252"/>
      <c r="IO70" s="252"/>
      <c r="IP70" s="252"/>
      <c r="IQ70" s="252"/>
      <c r="IR70" s="252"/>
      <c r="IS70" s="252"/>
      <c r="IT70" s="252"/>
      <c r="IU70" s="252"/>
      <c r="IV70" s="252"/>
      <c r="IW70" s="252"/>
      <c r="IX70" s="252"/>
      <c r="IY70" s="252"/>
      <c r="IZ70" s="252"/>
      <c r="JA70" s="252"/>
      <c r="JB70" s="252"/>
      <c r="JC70" s="252"/>
      <c r="JD70" s="252"/>
      <c r="JE70" s="252"/>
      <c r="JF70" s="252"/>
      <c r="JG70" s="252"/>
      <c r="JH70" s="252"/>
      <c r="JI70" s="252"/>
      <c r="JJ70" s="252"/>
      <c r="JK70" s="252"/>
      <c r="JL70" s="252"/>
    </row>
    <row r="71" spans="1:272" s="330" customFormat="1">
      <c r="A71" s="253"/>
      <c r="B71" s="260"/>
      <c r="C71" s="260"/>
      <c r="D71" s="260"/>
      <c r="E71" s="260"/>
      <c r="F71" s="260"/>
      <c r="G71" s="260"/>
      <c r="H71" s="260"/>
      <c r="I71" s="260"/>
      <c r="J71" s="260"/>
      <c r="K71" s="260"/>
      <c r="L71" s="260"/>
      <c r="M71" s="260"/>
      <c r="N71" s="260"/>
      <c r="O71" s="260"/>
      <c r="P71" s="331"/>
      <c r="Q71" s="260"/>
      <c r="R71" s="260"/>
      <c r="S71" s="260"/>
      <c r="T71" s="260"/>
      <c r="U71" s="260"/>
      <c r="V71" s="260"/>
      <c r="W71" s="260"/>
      <c r="X71" s="260"/>
      <c r="Y71" s="260"/>
      <c r="Z71" s="260"/>
      <c r="AA71" s="260"/>
      <c r="AB71" s="260"/>
      <c r="AC71" s="260"/>
      <c r="AD71" s="331"/>
      <c r="AE71" s="260"/>
      <c r="AF71" s="260"/>
      <c r="AG71" s="260"/>
      <c r="AH71" s="260"/>
      <c r="AI71" s="260"/>
      <c r="AJ71" s="260"/>
      <c r="AK71" s="260"/>
      <c r="AL71" s="260"/>
      <c r="AM71" s="260"/>
      <c r="AN71" s="260"/>
      <c r="AO71" s="260"/>
      <c r="AP71" s="260"/>
      <c r="AQ71" s="260"/>
      <c r="AR71" s="331"/>
      <c r="AS71" s="331"/>
      <c r="AT71" s="332"/>
      <c r="AU71" s="332"/>
      <c r="AV71" s="332"/>
      <c r="AW71" s="332"/>
      <c r="AX71" s="332"/>
      <c r="AY71" s="332"/>
      <c r="AZ71" s="332"/>
      <c r="BA71" s="332"/>
      <c r="BB71" s="332"/>
      <c r="BC71" s="332"/>
      <c r="BD71" s="332"/>
      <c r="BE71" s="332"/>
      <c r="BF71" s="332"/>
      <c r="BG71" s="332"/>
      <c r="BH71" s="332"/>
      <c r="BI71" s="332"/>
      <c r="BJ71" s="332"/>
      <c r="BK71" s="332"/>
      <c r="BL71" s="332"/>
      <c r="BM71" s="332"/>
      <c r="BN71" s="332"/>
      <c r="BO71" s="332"/>
      <c r="BP71" s="332"/>
      <c r="BQ71" s="332"/>
      <c r="BR71" s="332"/>
      <c r="BS71" s="332"/>
      <c r="BT71" s="332"/>
      <c r="BU71" s="332"/>
      <c r="BV71" s="332"/>
      <c r="BW71" s="332"/>
      <c r="BX71" s="332"/>
      <c r="BY71" s="332"/>
      <c r="BZ71" s="332"/>
      <c r="CA71" s="332"/>
      <c r="CB71" s="332"/>
      <c r="CC71" s="332"/>
      <c r="CD71" s="332"/>
      <c r="CE71" s="332"/>
      <c r="CF71" s="332"/>
      <c r="CG71" s="332"/>
      <c r="CH71" s="252"/>
      <c r="CI71" s="252"/>
      <c r="CJ71" s="252"/>
      <c r="CK71" s="252"/>
      <c r="CL71" s="252"/>
      <c r="CM71" s="252"/>
      <c r="CN71" s="252"/>
      <c r="CO71" s="252"/>
      <c r="CP71" s="252"/>
      <c r="CQ71" s="252"/>
      <c r="CR71" s="252"/>
      <c r="CS71" s="252"/>
      <c r="CT71" s="252"/>
      <c r="CU71" s="252"/>
      <c r="CV71" s="252"/>
      <c r="CW71" s="252"/>
      <c r="CX71" s="252"/>
      <c r="CY71" s="252"/>
      <c r="CZ71" s="252"/>
      <c r="DA71" s="252"/>
      <c r="DB71" s="252"/>
      <c r="DC71" s="252"/>
      <c r="DD71" s="252"/>
      <c r="DE71" s="252"/>
      <c r="DF71" s="252"/>
      <c r="DG71" s="252"/>
      <c r="DH71" s="252"/>
      <c r="DI71" s="252"/>
      <c r="DJ71" s="252"/>
      <c r="DK71" s="252"/>
      <c r="DL71" s="252"/>
      <c r="DM71" s="252"/>
      <c r="DN71" s="252"/>
      <c r="DO71" s="252"/>
      <c r="DP71" s="252"/>
      <c r="DQ71" s="252"/>
      <c r="DR71" s="252"/>
      <c r="DS71" s="252"/>
      <c r="DT71" s="252"/>
      <c r="DU71" s="252"/>
      <c r="DV71" s="252"/>
      <c r="DW71" s="252"/>
      <c r="DX71" s="252"/>
      <c r="DY71" s="252"/>
      <c r="DZ71" s="252"/>
      <c r="EA71" s="252"/>
      <c r="EB71" s="252"/>
      <c r="EC71" s="252"/>
      <c r="ED71" s="252"/>
      <c r="EE71" s="252"/>
      <c r="EF71" s="252"/>
      <c r="EG71" s="252"/>
      <c r="EH71" s="252"/>
      <c r="EI71" s="252"/>
      <c r="EJ71" s="252"/>
      <c r="EK71" s="252"/>
      <c r="EL71" s="252"/>
      <c r="EM71" s="252"/>
      <c r="EN71" s="252"/>
      <c r="EO71" s="252"/>
      <c r="EP71" s="252"/>
      <c r="EQ71" s="252"/>
      <c r="ER71" s="252"/>
      <c r="ES71" s="252"/>
      <c r="ET71" s="252"/>
      <c r="EU71" s="252"/>
      <c r="EV71" s="252"/>
      <c r="EW71" s="252"/>
      <c r="EX71" s="252"/>
      <c r="EY71" s="252"/>
      <c r="EZ71" s="252"/>
      <c r="FA71" s="252"/>
      <c r="FB71" s="252"/>
      <c r="FC71" s="252"/>
      <c r="FD71" s="252"/>
      <c r="FE71" s="252"/>
      <c r="FF71" s="252"/>
      <c r="FG71" s="252"/>
      <c r="FH71" s="252"/>
      <c r="FI71" s="252"/>
      <c r="FJ71" s="252"/>
      <c r="FK71" s="252"/>
      <c r="FL71" s="252"/>
      <c r="FM71" s="252"/>
      <c r="FN71" s="252"/>
      <c r="FO71" s="252"/>
      <c r="FP71" s="252"/>
      <c r="FQ71" s="252"/>
      <c r="FR71" s="252"/>
      <c r="FS71" s="252"/>
      <c r="FT71" s="252"/>
      <c r="FU71" s="252"/>
      <c r="FV71" s="252"/>
      <c r="FW71" s="252"/>
      <c r="FX71" s="252"/>
      <c r="FY71" s="252"/>
      <c r="FZ71" s="252"/>
      <c r="GA71" s="252"/>
      <c r="GB71" s="252"/>
      <c r="GC71" s="252"/>
      <c r="GD71" s="252"/>
      <c r="GE71" s="252"/>
      <c r="GF71" s="252"/>
      <c r="GG71" s="252"/>
      <c r="GH71" s="252"/>
      <c r="GI71" s="252"/>
      <c r="GJ71" s="252"/>
      <c r="GK71" s="252"/>
      <c r="GL71" s="252"/>
      <c r="GM71" s="252"/>
      <c r="GN71" s="252"/>
      <c r="GO71" s="252"/>
      <c r="GP71" s="252"/>
      <c r="GQ71" s="252"/>
      <c r="GR71" s="252"/>
      <c r="GS71" s="252"/>
      <c r="GT71" s="252"/>
      <c r="GU71" s="252"/>
      <c r="GV71" s="252"/>
      <c r="GW71" s="252"/>
      <c r="GX71" s="252"/>
      <c r="GY71" s="252"/>
      <c r="GZ71" s="252"/>
      <c r="HA71" s="252"/>
      <c r="HB71" s="252"/>
      <c r="HC71" s="252"/>
      <c r="HD71" s="252"/>
      <c r="HE71" s="252"/>
      <c r="HF71" s="252"/>
      <c r="HG71" s="252"/>
      <c r="HH71" s="252"/>
      <c r="HI71" s="252"/>
      <c r="HJ71" s="252"/>
      <c r="HK71" s="252"/>
      <c r="HL71" s="252"/>
      <c r="HM71" s="252"/>
      <c r="HN71" s="252"/>
      <c r="HO71" s="252"/>
      <c r="HP71" s="252"/>
      <c r="HQ71" s="252"/>
      <c r="HR71" s="252"/>
      <c r="HS71" s="252"/>
      <c r="HT71" s="252"/>
      <c r="HU71" s="252"/>
      <c r="HV71" s="252"/>
      <c r="HW71" s="252"/>
      <c r="HX71" s="252"/>
      <c r="HY71" s="252"/>
      <c r="HZ71" s="252"/>
      <c r="IA71" s="252"/>
      <c r="IB71" s="252"/>
      <c r="IC71" s="252"/>
      <c r="ID71" s="252"/>
      <c r="IE71" s="252"/>
      <c r="IF71" s="252"/>
      <c r="IG71" s="252"/>
      <c r="IH71" s="252"/>
      <c r="II71" s="252"/>
      <c r="IJ71" s="252"/>
      <c r="IK71" s="252"/>
      <c r="IL71" s="252"/>
      <c r="IM71" s="252"/>
      <c r="IN71" s="252"/>
      <c r="IO71" s="252"/>
      <c r="IP71" s="252"/>
      <c r="IQ71" s="252"/>
      <c r="IR71" s="252"/>
      <c r="IS71" s="252"/>
      <c r="IT71" s="252"/>
      <c r="IU71" s="252"/>
      <c r="IV71" s="252"/>
      <c r="IW71" s="252"/>
      <c r="IX71" s="252"/>
      <c r="IY71" s="252"/>
      <c r="IZ71" s="252"/>
      <c r="JA71" s="252"/>
      <c r="JB71" s="252"/>
      <c r="JC71" s="252"/>
      <c r="JD71" s="252"/>
      <c r="JE71" s="252"/>
      <c r="JF71" s="252"/>
      <c r="JG71" s="252"/>
      <c r="JH71" s="252"/>
      <c r="JI71" s="252"/>
      <c r="JJ71" s="252"/>
      <c r="JK71" s="252"/>
      <c r="JL71" s="252"/>
    </row>
    <row r="72" spans="1:272" s="330" customFormat="1">
      <c r="A72" s="253"/>
      <c r="B72" s="260"/>
      <c r="C72" s="260"/>
      <c r="D72" s="260"/>
      <c r="E72" s="260"/>
      <c r="F72" s="260"/>
      <c r="G72" s="260"/>
      <c r="H72" s="260"/>
      <c r="I72" s="260"/>
      <c r="J72" s="260"/>
      <c r="K72" s="260"/>
      <c r="L72" s="260"/>
      <c r="M72" s="260"/>
      <c r="N72" s="260"/>
      <c r="O72" s="260"/>
      <c r="P72" s="331"/>
      <c r="Q72" s="260"/>
      <c r="R72" s="260"/>
      <c r="S72" s="260"/>
      <c r="T72" s="260"/>
      <c r="U72" s="260"/>
      <c r="V72" s="260"/>
      <c r="W72" s="260"/>
      <c r="X72" s="260"/>
      <c r="Y72" s="260"/>
      <c r="Z72" s="260"/>
      <c r="AA72" s="260"/>
      <c r="AB72" s="260"/>
      <c r="AC72" s="260"/>
      <c r="AD72" s="331"/>
      <c r="AE72" s="260"/>
      <c r="AF72" s="260"/>
      <c r="AG72" s="260"/>
      <c r="AH72" s="260"/>
      <c r="AI72" s="260"/>
      <c r="AJ72" s="260"/>
      <c r="AK72" s="260"/>
      <c r="AL72" s="260"/>
      <c r="AM72" s="260"/>
      <c r="AN72" s="260"/>
      <c r="AO72" s="260"/>
      <c r="AP72" s="260"/>
      <c r="AQ72" s="260"/>
      <c r="AR72" s="331"/>
      <c r="AS72" s="331"/>
      <c r="AT72" s="332"/>
      <c r="AU72" s="332"/>
      <c r="AV72" s="332"/>
      <c r="AW72" s="332"/>
      <c r="AX72" s="332"/>
      <c r="AY72" s="332"/>
      <c r="AZ72" s="332"/>
      <c r="BA72" s="332"/>
      <c r="BB72" s="332"/>
      <c r="BC72" s="332"/>
      <c r="BD72" s="332"/>
      <c r="BE72" s="332"/>
      <c r="BF72" s="332"/>
      <c r="BG72" s="332"/>
      <c r="BH72" s="332"/>
      <c r="BI72" s="332"/>
      <c r="BJ72" s="332"/>
      <c r="BK72" s="332"/>
      <c r="BL72" s="332"/>
      <c r="BM72" s="332"/>
      <c r="BN72" s="332"/>
      <c r="BO72" s="332"/>
      <c r="BP72" s="332"/>
      <c r="BQ72" s="332"/>
      <c r="BR72" s="332"/>
      <c r="BS72" s="332"/>
      <c r="BT72" s="332"/>
      <c r="BU72" s="332"/>
      <c r="BV72" s="332"/>
      <c r="BW72" s="332"/>
      <c r="BX72" s="332"/>
      <c r="BY72" s="332"/>
      <c r="BZ72" s="332"/>
      <c r="CA72" s="332"/>
      <c r="CB72" s="332"/>
      <c r="CC72" s="332"/>
      <c r="CD72" s="332"/>
      <c r="CE72" s="332"/>
      <c r="CF72" s="332"/>
      <c r="CG72" s="332"/>
      <c r="CH72" s="252"/>
      <c r="CI72" s="252"/>
      <c r="CJ72" s="252"/>
      <c r="CK72" s="252"/>
      <c r="CL72" s="252"/>
      <c r="CM72" s="252"/>
      <c r="CN72" s="252"/>
      <c r="CO72" s="252"/>
      <c r="CP72" s="252"/>
      <c r="CQ72" s="252"/>
      <c r="CR72" s="252"/>
      <c r="CS72" s="252"/>
      <c r="CT72" s="252"/>
      <c r="CU72" s="252"/>
      <c r="CV72" s="252"/>
      <c r="CW72" s="252"/>
      <c r="CX72" s="252"/>
      <c r="CY72" s="252"/>
      <c r="CZ72" s="252"/>
      <c r="DA72" s="252"/>
      <c r="DB72" s="252"/>
      <c r="DC72" s="252"/>
      <c r="DD72" s="252"/>
      <c r="DE72" s="252"/>
      <c r="DF72" s="252"/>
      <c r="DG72" s="252"/>
      <c r="DH72" s="252"/>
      <c r="DI72" s="252"/>
      <c r="DJ72" s="252"/>
      <c r="DK72" s="252"/>
      <c r="DL72" s="252"/>
      <c r="DM72" s="252"/>
      <c r="DN72" s="252"/>
      <c r="DO72" s="252"/>
      <c r="DP72" s="252"/>
      <c r="DQ72" s="252"/>
      <c r="DR72" s="252"/>
      <c r="DS72" s="252"/>
      <c r="DT72" s="252"/>
      <c r="DU72" s="252"/>
      <c r="DV72" s="252"/>
      <c r="DW72" s="252"/>
      <c r="DX72" s="252"/>
      <c r="DY72" s="252"/>
      <c r="DZ72" s="252"/>
      <c r="EA72" s="252"/>
      <c r="EB72" s="252"/>
      <c r="EC72" s="252"/>
      <c r="ED72" s="252"/>
      <c r="EE72" s="252"/>
      <c r="EF72" s="252"/>
      <c r="EG72" s="252"/>
      <c r="EH72" s="252"/>
      <c r="EI72" s="252"/>
      <c r="EJ72" s="252"/>
      <c r="EK72" s="252"/>
      <c r="EL72" s="252"/>
      <c r="EM72" s="252"/>
      <c r="EN72" s="252"/>
      <c r="EO72" s="252"/>
      <c r="EP72" s="252"/>
      <c r="EQ72" s="252"/>
      <c r="ER72" s="252"/>
      <c r="ES72" s="252"/>
      <c r="ET72" s="252"/>
      <c r="EU72" s="252"/>
      <c r="EV72" s="252"/>
      <c r="EW72" s="252"/>
      <c r="EX72" s="252"/>
      <c r="EY72" s="252"/>
      <c r="EZ72" s="252"/>
      <c r="FA72" s="252"/>
      <c r="FB72" s="252"/>
      <c r="FC72" s="252"/>
      <c r="FD72" s="252"/>
      <c r="FE72" s="252"/>
      <c r="FF72" s="252"/>
      <c r="FG72" s="252"/>
      <c r="FH72" s="252"/>
      <c r="FI72" s="252"/>
      <c r="FJ72" s="252"/>
      <c r="FK72" s="252"/>
      <c r="FL72" s="252"/>
      <c r="FM72" s="252"/>
      <c r="FN72" s="252"/>
      <c r="FO72" s="252"/>
      <c r="FP72" s="252"/>
      <c r="FQ72" s="252"/>
      <c r="FR72" s="252"/>
      <c r="FS72" s="252"/>
      <c r="FT72" s="252"/>
      <c r="FU72" s="252"/>
      <c r="FV72" s="252"/>
      <c r="FW72" s="252"/>
      <c r="FX72" s="252"/>
      <c r="FY72" s="252"/>
      <c r="FZ72" s="252"/>
      <c r="GA72" s="252"/>
      <c r="GB72" s="252"/>
      <c r="GC72" s="252"/>
      <c r="GD72" s="252"/>
      <c r="GE72" s="252"/>
      <c r="GF72" s="252"/>
      <c r="GG72" s="252"/>
      <c r="GH72" s="252"/>
      <c r="GI72" s="252"/>
      <c r="GJ72" s="252"/>
      <c r="GK72" s="252"/>
      <c r="GL72" s="252"/>
      <c r="GM72" s="252"/>
      <c r="GN72" s="252"/>
      <c r="GO72" s="252"/>
      <c r="GP72" s="252"/>
      <c r="GQ72" s="252"/>
      <c r="GR72" s="252"/>
      <c r="GS72" s="252"/>
      <c r="GT72" s="252"/>
      <c r="GU72" s="252"/>
      <c r="GV72" s="252"/>
      <c r="GW72" s="252"/>
      <c r="GX72" s="252"/>
      <c r="GY72" s="252"/>
      <c r="GZ72" s="252"/>
      <c r="HA72" s="252"/>
      <c r="HB72" s="252"/>
      <c r="HC72" s="252"/>
      <c r="HD72" s="252"/>
      <c r="HE72" s="252"/>
      <c r="HF72" s="252"/>
      <c r="HG72" s="252"/>
      <c r="HH72" s="252"/>
      <c r="HI72" s="252"/>
      <c r="HJ72" s="252"/>
      <c r="HK72" s="252"/>
      <c r="HL72" s="252"/>
      <c r="HM72" s="252"/>
      <c r="HN72" s="252"/>
      <c r="HO72" s="252"/>
      <c r="HP72" s="252"/>
      <c r="HQ72" s="252"/>
      <c r="HR72" s="252"/>
      <c r="HS72" s="252"/>
      <c r="HT72" s="252"/>
      <c r="HU72" s="252"/>
      <c r="HV72" s="252"/>
      <c r="HW72" s="252"/>
      <c r="HX72" s="252"/>
      <c r="HY72" s="252"/>
      <c r="HZ72" s="252"/>
      <c r="IA72" s="252"/>
      <c r="IB72" s="252"/>
      <c r="IC72" s="252"/>
      <c r="ID72" s="252"/>
      <c r="IE72" s="252"/>
      <c r="IF72" s="252"/>
      <c r="IG72" s="252"/>
      <c r="IH72" s="252"/>
      <c r="II72" s="252"/>
      <c r="IJ72" s="252"/>
      <c r="IK72" s="252"/>
      <c r="IL72" s="252"/>
      <c r="IM72" s="252"/>
      <c r="IN72" s="252"/>
      <c r="IO72" s="252"/>
      <c r="IP72" s="252"/>
      <c r="IQ72" s="252"/>
      <c r="IR72" s="252"/>
      <c r="IS72" s="252"/>
      <c r="IT72" s="252"/>
      <c r="IU72" s="252"/>
      <c r="IV72" s="252"/>
      <c r="IW72" s="252"/>
      <c r="IX72" s="252"/>
      <c r="IY72" s="252"/>
      <c r="IZ72" s="252"/>
      <c r="JA72" s="252"/>
      <c r="JB72" s="252"/>
      <c r="JC72" s="252"/>
      <c r="JD72" s="252"/>
      <c r="JE72" s="252"/>
      <c r="JF72" s="252"/>
      <c r="JG72" s="252"/>
      <c r="JH72" s="252"/>
      <c r="JI72" s="252"/>
      <c r="JJ72" s="252"/>
      <c r="JK72" s="252"/>
      <c r="JL72" s="252"/>
    </row>
    <row r="73" spans="1:272" s="330" customFormat="1">
      <c r="A73" s="253"/>
      <c r="B73" s="260"/>
      <c r="C73" s="260"/>
      <c r="D73" s="260"/>
      <c r="E73" s="260"/>
      <c r="F73" s="260"/>
      <c r="G73" s="260"/>
      <c r="H73" s="260"/>
      <c r="I73" s="260"/>
      <c r="J73" s="260"/>
      <c r="K73" s="260"/>
      <c r="L73" s="260"/>
      <c r="M73" s="260"/>
      <c r="N73" s="260"/>
      <c r="O73" s="260"/>
      <c r="P73" s="331"/>
      <c r="Q73" s="260"/>
      <c r="R73" s="260"/>
      <c r="S73" s="260"/>
      <c r="T73" s="260"/>
      <c r="U73" s="260"/>
      <c r="V73" s="260"/>
      <c r="W73" s="260"/>
      <c r="X73" s="260"/>
      <c r="Y73" s="260"/>
      <c r="Z73" s="260"/>
      <c r="AA73" s="260"/>
      <c r="AB73" s="260"/>
      <c r="AC73" s="260"/>
      <c r="AD73" s="331"/>
      <c r="AE73" s="260"/>
      <c r="AF73" s="260"/>
      <c r="AG73" s="260"/>
      <c r="AH73" s="260"/>
      <c r="AI73" s="260"/>
      <c r="AJ73" s="260"/>
      <c r="AK73" s="260"/>
      <c r="AL73" s="260"/>
      <c r="AM73" s="260"/>
      <c r="AN73" s="260"/>
      <c r="AO73" s="260"/>
      <c r="AP73" s="260"/>
      <c r="AQ73" s="260"/>
      <c r="AR73" s="331"/>
      <c r="AS73" s="331"/>
      <c r="AT73" s="332"/>
      <c r="AU73" s="332"/>
      <c r="AV73" s="332"/>
      <c r="AW73" s="332"/>
      <c r="AX73" s="332"/>
      <c r="AY73" s="332"/>
      <c r="AZ73" s="332"/>
      <c r="BA73" s="332"/>
      <c r="BB73" s="332"/>
      <c r="BC73" s="332"/>
      <c r="BD73" s="332"/>
      <c r="BE73" s="332"/>
      <c r="BF73" s="332"/>
      <c r="BG73" s="332"/>
      <c r="BH73" s="332"/>
      <c r="BI73" s="332"/>
      <c r="BJ73" s="332"/>
      <c r="BK73" s="332"/>
      <c r="BL73" s="332"/>
      <c r="BM73" s="332"/>
      <c r="BN73" s="332"/>
      <c r="BO73" s="332"/>
      <c r="BP73" s="332"/>
      <c r="BQ73" s="332"/>
      <c r="BR73" s="332"/>
      <c r="BS73" s="332"/>
      <c r="BT73" s="332"/>
      <c r="BU73" s="332"/>
      <c r="BV73" s="332"/>
      <c r="BW73" s="332"/>
      <c r="BX73" s="332"/>
      <c r="BY73" s="332"/>
      <c r="BZ73" s="332"/>
      <c r="CA73" s="332"/>
      <c r="CB73" s="332"/>
      <c r="CC73" s="332"/>
      <c r="CD73" s="332"/>
      <c r="CE73" s="332"/>
      <c r="CF73" s="332"/>
      <c r="CG73" s="332"/>
      <c r="CH73" s="252"/>
      <c r="CI73" s="252"/>
      <c r="CJ73" s="252"/>
      <c r="CK73" s="252"/>
      <c r="CL73" s="252"/>
      <c r="CM73" s="252"/>
      <c r="CN73" s="252"/>
      <c r="CO73" s="252"/>
      <c r="CP73" s="252"/>
      <c r="CQ73" s="252"/>
      <c r="CR73" s="252"/>
      <c r="CS73" s="252"/>
      <c r="CT73" s="252"/>
      <c r="CU73" s="252"/>
      <c r="CV73" s="252"/>
      <c r="CW73" s="252"/>
      <c r="CX73" s="252"/>
      <c r="CY73" s="252"/>
      <c r="CZ73" s="252"/>
      <c r="DA73" s="252"/>
      <c r="DB73" s="252"/>
      <c r="DC73" s="252"/>
      <c r="DD73" s="252"/>
      <c r="DE73" s="252"/>
      <c r="DF73" s="252"/>
      <c r="DG73" s="252"/>
      <c r="DH73" s="252"/>
      <c r="DI73" s="252"/>
      <c r="DJ73" s="252"/>
      <c r="DK73" s="252"/>
      <c r="DL73" s="252"/>
      <c r="DM73" s="252"/>
      <c r="DN73" s="252"/>
      <c r="DO73" s="252"/>
      <c r="DP73" s="252"/>
      <c r="DQ73" s="252"/>
      <c r="DR73" s="252"/>
      <c r="DS73" s="252"/>
      <c r="DT73" s="252"/>
      <c r="DU73" s="252"/>
      <c r="DV73" s="252"/>
      <c r="DW73" s="252"/>
      <c r="DX73" s="252"/>
      <c r="DY73" s="252"/>
      <c r="DZ73" s="252"/>
      <c r="EA73" s="252"/>
      <c r="EB73" s="252"/>
      <c r="EC73" s="252"/>
      <c r="ED73" s="252"/>
      <c r="EE73" s="252"/>
      <c r="EF73" s="252"/>
      <c r="EG73" s="252"/>
      <c r="EH73" s="252"/>
      <c r="EI73" s="252"/>
      <c r="EJ73" s="252"/>
      <c r="EK73" s="252"/>
      <c r="EL73" s="252"/>
      <c r="EM73" s="252"/>
      <c r="EN73" s="252"/>
      <c r="EO73" s="252"/>
      <c r="EP73" s="252"/>
      <c r="EQ73" s="252"/>
      <c r="ER73" s="252"/>
      <c r="ES73" s="252"/>
      <c r="ET73" s="252"/>
      <c r="EU73" s="252"/>
      <c r="EV73" s="252"/>
      <c r="EW73" s="252"/>
      <c r="EX73" s="252"/>
      <c r="EY73" s="252"/>
      <c r="EZ73" s="252"/>
      <c r="FA73" s="252"/>
      <c r="FB73" s="252"/>
      <c r="FC73" s="252"/>
      <c r="FD73" s="252"/>
      <c r="FE73" s="252"/>
      <c r="FF73" s="252"/>
      <c r="FG73" s="252"/>
      <c r="FH73" s="252"/>
      <c r="FI73" s="252"/>
      <c r="FJ73" s="252"/>
      <c r="FK73" s="252"/>
      <c r="FL73" s="252"/>
      <c r="FM73" s="252"/>
      <c r="FN73" s="252"/>
      <c r="FO73" s="252"/>
      <c r="FP73" s="252"/>
      <c r="FQ73" s="252"/>
      <c r="FR73" s="252"/>
      <c r="FS73" s="252"/>
      <c r="FT73" s="252"/>
      <c r="FU73" s="252"/>
      <c r="FV73" s="252"/>
      <c r="FW73" s="252"/>
      <c r="FX73" s="252"/>
      <c r="FY73" s="252"/>
      <c r="FZ73" s="252"/>
      <c r="GA73" s="252"/>
      <c r="GB73" s="252"/>
      <c r="GC73" s="252"/>
      <c r="GD73" s="252"/>
      <c r="GE73" s="252"/>
      <c r="GF73" s="252"/>
      <c r="GG73" s="252"/>
      <c r="GH73" s="252"/>
      <c r="GI73" s="252"/>
      <c r="GJ73" s="252"/>
      <c r="GK73" s="252"/>
      <c r="GL73" s="252"/>
      <c r="GM73" s="252"/>
      <c r="GN73" s="252"/>
      <c r="GO73" s="252"/>
      <c r="GP73" s="252"/>
      <c r="GQ73" s="252"/>
      <c r="GR73" s="252"/>
      <c r="GS73" s="252"/>
      <c r="GT73" s="252"/>
      <c r="GU73" s="252"/>
      <c r="GV73" s="252"/>
      <c r="GW73" s="252"/>
      <c r="GX73" s="252"/>
      <c r="GY73" s="252"/>
      <c r="GZ73" s="252"/>
      <c r="HA73" s="252"/>
      <c r="HB73" s="252"/>
      <c r="HC73" s="252"/>
      <c r="HD73" s="252"/>
      <c r="HE73" s="252"/>
      <c r="HF73" s="252"/>
      <c r="HG73" s="252"/>
      <c r="HH73" s="252"/>
      <c r="HI73" s="252"/>
      <c r="HJ73" s="252"/>
      <c r="HK73" s="252"/>
      <c r="HL73" s="252"/>
      <c r="HM73" s="252"/>
      <c r="HN73" s="252"/>
      <c r="HO73" s="252"/>
      <c r="HP73" s="252"/>
      <c r="HQ73" s="252"/>
      <c r="HR73" s="252"/>
      <c r="HS73" s="252"/>
      <c r="HT73" s="252"/>
      <c r="HU73" s="252"/>
      <c r="HV73" s="252"/>
      <c r="HW73" s="252"/>
      <c r="HX73" s="252"/>
      <c r="HY73" s="252"/>
      <c r="HZ73" s="252"/>
      <c r="IA73" s="252"/>
      <c r="IB73" s="252"/>
      <c r="IC73" s="252"/>
      <c r="ID73" s="252"/>
      <c r="IE73" s="252"/>
      <c r="IF73" s="252"/>
      <c r="IG73" s="252"/>
      <c r="IH73" s="252"/>
      <c r="II73" s="252"/>
      <c r="IJ73" s="252"/>
      <c r="IK73" s="252"/>
      <c r="IL73" s="252"/>
      <c r="IM73" s="252"/>
      <c r="IN73" s="252"/>
      <c r="IO73" s="252"/>
      <c r="IP73" s="252"/>
      <c r="IQ73" s="252"/>
      <c r="IR73" s="252"/>
      <c r="IS73" s="252"/>
      <c r="IT73" s="252"/>
      <c r="IU73" s="252"/>
      <c r="IV73" s="252"/>
      <c r="IW73" s="252"/>
      <c r="IX73" s="252"/>
      <c r="IY73" s="252"/>
      <c r="IZ73" s="252"/>
      <c r="JA73" s="252"/>
      <c r="JB73" s="252"/>
      <c r="JC73" s="252"/>
      <c r="JD73" s="252"/>
      <c r="JE73" s="252"/>
      <c r="JF73" s="252"/>
      <c r="JG73" s="252"/>
      <c r="JH73" s="252"/>
      <c r="JI73" s="252"/>
      <c r="JJ73" s="252"/>
      <c r="JK73" s="252"/>
      <c r="JL73" s="252"/>
    </row>
    <row r="74" spans="1:272" s="330" customFormat="1">
      <c r="A74" s="253"/>
      <c r="B74" s="260"/>
      <c r="C74" s="260"/>
      <c r="D74" s="260"/>
      <c r="E74" s="260"/>
      <c r="F74" s="260"/>
      <c r="G74" s="260"/>
      <c r="H74" s="260"/>
      <c r="I74" s="260"/>
      <c r="J74" s="260"/>
      <c r="K74" s="260"/>
      <c r="L74" s="260"/>
      <c r="M74" s="260"/>
      <c r="N74" s="260"/>
      <c r="O74" s="260"/>
      <c r="P74" s="331"/>
      <c r="Q74" s="260"/>
      <c r="R74" s="260"/>
      <c r="S74" s="260"/>
      <c r="T74" s="260"/>
      <c r="U74" s="260"/>
      <c r="V74" s="260"/>
      <c r="W74" s="260"/>
      <c r="X74" s="260"/>
      <c r="Y74" s="260"/>
      <c r="Z74" s="260"/>
      <c r="AA74" s="260"/>
      <c r="AB74" s="260"/>
      <c r="AC74" s="260"/>
      <c r="AD74" s="331"/>
      <c r="AE74" s="260"/>
      <c r="AF74" s="260"/>
      <c r="AG74" s="260"/>
      <c r="AH74" s="260"/>
      <c r="AI74" s="260"/>
      <c r="AJ74" s="260"/>
      <c r="AK74" s="260"/>
      <c r="AL74" s="260"/>
      <c r="AM74" s="260"/>
      <c r="AN74" s="260"/>
      <c r="AO74" s="260"/>
      <c r="AP74" s="260"/>
      <c r="AQ74" s="260"/>
      <c r="AR74" s="331"/>
      <c r="AS74" s="331"/>
      <c r="AT74" s="332"/>
      <c r="AU74" s="332"/>
      <c r="AV74" s="332"/>
      <c r="AW74" s="332"/>
      <c r="AX74" s="332"/>
      <c r="AY74" s="332"/>
      <c r="AZ74" s="332"/>
      <c r="BA74" s="332"/>
      <c r="BB74" s="332"/>
      <c r="BC74" s="332"/>
      <c r="BD74" s="332"/>
      <c r="BE74" s="332"/>
      <c r="BF74" s="332"/>
      <c r="BG74" s="332"/>
      <c r="BH74" s="332"/>
      <c r="BI74" s="332"/>
      <c r="BJ74" s="332"/>
      <c r="BK74" s="332"/>
      <c r="BL74" s="332"/>
      <c r="BM74" s="332"/>
      <c r="BN74" s="332"/>
      <c r="BO74" s="332"/>
      <c r="BP74" s="332"/>
      <c r="BQ74" s="332"/>
      <c r="BR74" s="332"/>
      <c r="BS74" s="332"/>
      <c r="BT74" s="332"/>
      <c r="BU74" s="332"/>
      <c r="BV74" s="332"/>
      <c r="BW74" s="332"/>
      <c r="BX74" s="332"/>
      <c r="BY74" s="332"/>
      <c r="BZ74" s="332"/>
      <c r="CA74" s="332"/>
      <c r="CB74" s="332"/>
      <c r="CC74" s="332"/>
      <c r="CD74" s="332"/>
      <c r="CE74" s="332"/>
      <c r="CF74" s="332"/>
      <c r="CG74" s="332"/>
      <c r="CH74" s="252"/>
      <c r="CI74" s="252"/>
      <c r="CJ74" s="252"/>
      <c r="CK74" s="252"/>
      <c r="CL74" s="252"/>
      <c r="CM74" s="252"/>
      <c r="CN74" s="252"/>
      <c r="CO74" s="252"/>
      <c r="CP74" s="252"/>
      <c r="CQ74" s="252"/>
      <c r="CR74" s="252"/>
      <c r="CS74" s="252"/>
      <c r="CT74" s="252"/>
      <c r="CU74" s="252"/>
      <c r="CV74" s="252"/>
      <c r="CW74" s="252"/>
      <c r="CX74" s="252"/>
      <c r="CY74" s="252"/>
      <c r="CZ74" s="252"/>
      <c r="DA74" s="252"/>
      <c r="DB74" s="252"/>
      <c r="DC74" s="252"/>
      <c r="DD74" s="252"/>
      <c r="DE74" s="252"/>
      <c r="DF74" s="252"/>
      <c r="DG74" s="252"/>
      <c r="DH74" s="252"/>
      <c r="DI74" s="252"/>
      <c r="DJ74" s="252"/>
      <c r="DK74" s="252"/>
      <c r="DL74" s="252"/>
      <c r="DM74" s="252"/>
      <c r="DN74" s="252"/>
      <c r="DO74" s="252"/>
      <c r="DP74" s="252"/>
      <c r="DQ74" s="252"/>
      <c r="DR74" s="252"/>
      <c r="DS74" s="252"/>
      <c r="DT74" s="252"/>
      <c r="DU74" s="252"/>
      <c r="DV74" s="252"/>
      <c r="DW74" s="252"/>
      <c r="DX74" s="252"/>
      <c r="DY74" s="252"/>
      <c r="DZ74" s="252"/>
      <c r="EA74" s="252"/>
      <c r="EB74" s="252"/>
      <c r="EC74" s="252"/>
      <c r="ED74" s="252"/>
      <c r="EE74" s="252"/>
      <c r="EF74" s="252"/>
      <c r="EG74" s="252"/>
      <c r="EH74" s="252"/>
      <c r="EI74" s="252"/>
      <c r="EJ74" s="252"/>
      <c r="EK74" s="252"/>
      <c r="EL74" s="252"/>
      <c r="EM74" s="252"/>
      <c r="EN74" s="252"/>
      <c r="EO74" s="252"/>
      <c r="EP74" s="252"/>
      <c r="EQ74" s="252"/>
      <c r="ER74" s="252"/>
      <c r="ES74" s="252"/>
      <c r="ET74" s="252"/>
      <c r="EU74" s="252"/>
      <c r="EV74" s="252"/>
      <c r="EW74" s="252"/>
      <c r="EX74" s="252"/>
      <c r="EY74" s="252"/>
      <c r="EZ74" s="252"/>
      <c r="FA74" s="252"/>
      <c r="FB74" s="252"/>
      <c r="FC74" s="252"/>
      <c r="FD74" s="252"/>
      <c r="FE74" s="252"/>
      <c r="FF74" s="252"/>
      <c r="FG74" s="252"/>
      <c r="FH74" s="252"/>
      <c r="FI74" s="252"/>
      <c r="FJ74" s="252"/>
      <c r="FK74" s="252"/>
      <c r="FL74" s="252"/>
      <c r="FM74" s="252"/>
      <c r="FN74" s="252"/>
      <c r="FO74" s="252"/>
      <c r="FP74" s="252"/>
      <c r="FQ74" s="252"/>
      <c r="FR74" s="252"/>
      <c r="FS74" s="252"/>
      <c r="FT74" s="252"/>
      <c r="FU74" s="252"/>
      <c r="FV74" s="252"/>
      <c r="FW74" s="252"/>
      <c r="FX74" s="252"/>
      <c r="FY74" s="252"/>
      <c r="FZ74" s="252"/>
      <c r="GA74" s="252"/>
      <c r="GB74" s="252"/>
      <c r="GC74" s="252"/>
      <c r="GD74" s="252"/>
      <c r="GE74" s="252"/>
      <c r="GF74" s="252"/>
      <c r="GG74" s="252"/>
      <c r="GH74" s="252"/>
      <c r="GI74" s="252"/>
      <c r="GJ74" s="252"/>
      <c r="GK74" s="252"/>
      <c r="GL74" s="252"/>
      <c r="GM74" s="252"/>
      <c r="GN74" s="252"/>
      <c r="GO74" s="252"/>
      <c r="GP74" s="252"/>
      <c r="GQ74" s="252"/>
      <c r="GR74" s="252"/>
      <c r="GS74" s="252"/>
      <c r="GT74" s="252"/>
      <c r="GU74" s="252"/>
      <c r="GV74" s="252"/>
      <c r="GW74" s="252"/>
      <c r="GX74" s="252"/>
      <c r="GY74" s="252"/>
      <c r="GZ74" s="252"/>
      <c r="HA74" s="252"/>
      <c r="HB74" s="252"/>
      <c r="HC74" s="252"/>
      <c r="HD74" s="252"/>
      <c r="HE74" s="252"/>
      <c r="HF74" s="252"/>
      <c r="HG74" s="252"/>
      <c r="HH74" s="252"/>
      <c r="HI74" s="252"/>
      <c r="HJ74" s="252"/>
      <c r="HK74" s="252"/>
      <c r="HL74" s="252"/>
      <c r="HM74" s="252"/>
      <c r="HN74" s="252"/>
      <c r="HO74" s="252"/>
      <c r="HP74" s="252"/>
      <c r="HQ74" s="252"/>
      <c r="HR74" s="252"/>
      <c r="HS74" s="252"/>
      <c r="HT74" s="252"/>
      <c r="HU74" s="252"/>
      <c r="HV74" s="252"/>
      <c r="HW74" s="252"/>
      <c r="HX74" s="252"/>
      <c r="HY74" s="252"/>
      <c r="HZ74" s="252"/>
      <c r="IA74" s="252"/>
      <c r="IB74" s="252"/>
      <c r="IC74" s="252"/>
      <c r="ID74" s="252"/>
      <c r="IE74" s="252"/>
      <c r="IF74" s="252"/>
      <c r="IG74" s="252"/>
      <c r="IH74" s="252"/>
      <c r="II74" s="252"/>
      <c r="IJ74" s="252"/>
      <c r="IK74" s="252"/>
      <c r="IL74" s="252"/>
      <c r="IM74" s="252"/>
      <c r="IN74" s="252"/>
      <c r="IO74" s="252"/>
      <c r="IP74" s="252"/>
      <c r="IQ74" s="252"/>
      <c r="IR74" s="252"/>
      <c r="IS74" s="252"/>
      <c r="IT74" s="252"/>
      <c r="IU74" s="252"/>
      <c r="IV74" s="252"/>
      <c r="IW74" s="252"/>
      <c r="IX74" s="252"/>
      <c r="IY74" s="252"/>
      <c r="IZ74" s="252"/>
      <c r="JA74" s="252"/>
      <c r="JB74" s="252"/>
      <c r="JC74" s="252"/>
      <c r="JD74" s="252"/>
      <c r="JE74" s="252"/>
      <c r="JF74" s="252"/>
      <c r="JG74" s="252"/>
      <c r="JH74" s="252"/>
      <c r="JI74" s="252"/>
      <c r="JJ74" s="252"/>
      <c r="JK74" s="252"/>
      <c r="JL74" s="252"/>
    </row>
    <row r="75" spans="1:272" s="330" customFormat="1">
      <c r="A75" s="253"/>
      <c r="B75" s="260"/>
      <c r="C75" s="260"/>
      <c r="D75" s="260"/>
      <c r="E75" s="260"/>
      <c r="F75" s="260"/>
      <c r="G75" s="260"/>
      <c r="H75" s="260"/>
      <c r="I75" s="260"/>
      <c r="J75" s="260"/>
      <c r="K75" s="260"/>
      <c r="L75" s="260"/>
      <c r="M75" s="260"/>
      <c r="N75" s="260"/>
      <c r="O75" s="260"/>
      <c r="P75" s="331"/>
      <c r="Q75" s="260"/>
      <c r="R75" s="260"/>
      <c r="S75" s="260"/>
      <c r="T75" s="260"/>
      <c r="U75" s="260"/>
      <c r="V75" s="260"/>
      <c r="W75" s="260"/>
      <c r="X75" s="260"/>
      <c r="Y75" s="260"/>
      <c r="Z75" s="260"/>
      <c r="AA75" s="260"/>
      <c r="AB75" s="260"/>
      <c r="AC75" s="260"/>
      <c r="AD75" s="331"/>
      <c r="AE75" s="260"/>
      <c r="AF75" s="260"/>
      <c r="AG75" s="260"/>
      <c r="AH75" s="260"/>
      <c r="AI75" s="260"/>
      <c r="AJ75" s="260"/>
      <c r="AK75" s="260"/>
      <c r="AL75" s="260"/>
      <c r="AM75" s="260"/>
      <c r="AN75" s="260"/>
      <c r="AO75" s="260"/>
      <c r="AP75" s="260"/>
      <c r="AQ75" s="260"/>
      <c r="AR75" s="331"/>
      <c r="AS75" s="331"/>
      <c r="AT75" s="332"/>
      <c r="AU75" s="332"/>
      <c r="AV75" s="332"/>
      <c r="AW75" s="332"/>
      <c r="AX75" s="332"/>
      <c r="AY75" s="332"/>
      <c r="AZ75" s="332"/>
      <c r="BA75" s="332"/>
      <c r="BB75" s="332"/>
      <c r="BC75" s="332"/>
      <c r="BD75" s="332"/>
      <c r="BE75" s="332"/>
      <c r="BF75" s="332"/>
      <c r="BG75" s="332"/>
      <c r="BH75" s="332"/>
      <c r="BI75" s="332"/>
      <c r="BJ75" s="332"/>
      <c r="BK75" s="332"/>
      <c r="BL75" s="332"/>
      <c r="BM75" s="332"/>
      <c r="BN75" s="332"/>
      <c r="BO75" s="332"/>
      <c r="BP75" s="332"/>
      <c r="BQ75" s="332"/>
      <c r="BR75" s="332"/>
      <c r="BS75" s="332"/>
      <c r="BT75" s="332"/>
      <c r="BU75" s="332"/>
      <c r="BV75" s="332"/>
      <c r="BW75" s="332"/>
      <c r="BX75" s="332"/>
      <c r="BY75" s="332"/>
      <c r="BZ75" s="332"/>
      <c r="CA75" s="332"/>
      <c r="CB75" s="332"/>
      <c r="CC75" s="332"/>
      <c r="CD75" s="332"/>
      <c r="CE75" s="332"/>
      <c r="CF75" s="332"/>
      <c r="CG75" s="332"/>
      <c r="CH75" s="252"/>
      <c r="CI75" s="252"/>
      <c r="CJ75" s="252"/>
      <c r="CK75" s="252"/>
      <c r="CL75" s="252"/>
      <c r="CM75" s="252"/>
      <c r="CN75" s="252"/>
      <c r="CO75" s="252"/>
      <c r="CP75" s="252"/>
      <c r="CQ75" s="252"/>
      <c r="CR75" s="252"/>
      <c r="CS75" s="252"/>
      <c r="CT75" s="252"/>
      <c r="CU75" s="252"/>
      <c r="CV75" s="252"/>
      <c r="CW75" s="252"/>
      <c r="CX75" s="252"/>
      <c r="CY75" s="252"/>
      <c r="CZ75" s="252"/>
      <c r="DA75" s="252"/>
      <c r="DB75" s="252"/>
      <c r="DC75" s="252"/>
      <c r="DD75" s="252"/>
      <c r="DE75" s="252"/>
      <c r="DF75" s="252"/>
      <c r="DG75" s="252"/>
      <c r="DH75" s="252"/>
      <c r="DI75" s="252"/>
      <c r="DJ75" s="252"/>
      <c r="DK75" s="252"/>
      <c r="DL75" s="252"/>
      <c r="DM75" s="252"/>
      <c r="DN75" s="252"/>
      <c r="DO75" s="252"/>
      <c r="DP75" s="252"/>
      <c r="DQ75" s="252"/>
      <c r="DR75" s="252"/>
      <c r="DS75" s="252"/>
      <c r="DT75" s="252"/>
      <c r="DU75" s="252"/>
      <c r="DV75" s="252"/>
      <c r="DW75" s="252"/>
      <c r="DX75" s="252"/>
      <c r="DY75" s="252"/>
      <c r="DZ75" s="252"/>
      <c r="EA75" s="252"/>
      <c r="EB75" s="252"/>
      <c r="EC75" s="252"/>
      <c r="ED75" s="252"/>
      <c r="EE75" s="252"/>
      <c r="EF75" s="252"/>
      <c r="EG75" s="252"/>
      <c r="EH75" s="252"/>
      <c r="EI75" s="252"/>
      <c r="EJ75" s="252"/>
      <c r="EK75" s="252"/>
      <c r="EL75" s="252"/>
      <c r="EM75" s="252"/>
      <c r="EN75" s="252"/>
      <c r="EO75" s="252"/>
      <c r="EP75" s="252"/>
      <c r="EQ75" s="252"/>
      <c r="ER75" s="252"/>
      <c r="ES75" s="252"/>
      <c r="ET75" s="252"/>
      <c r="EU75" s="252"/>
      <c r="EV75" s="252"/>
      <c r="EW75" s="252"/>
      <c r="EX75" s="252"/>
      <c r="EY75" s="252"/>
      <c r="EZ75" s="252"/>
      <c r="FA75" s="252"/>
      <c r="FB75" s="252"/>
      <c r="FC75" s="252"/>
      <c r="FD75" s="252"/>
      <c r="FE75" s="252"/>
      <c r="FF75" s="252"/>
      <c r="FG75" s="252"/>
      <c r="FH75" s="252"/>
      <c r="FI75" s="252"/>
      <c r="FJ75" s="252"/>
      <c r="FK75" s="252"/>
      <c r="FL75" s="252"/>
      <c r="FM75" s="252"/>
      <c r="FN75" s="252"/>
      <c r="FO75" s="252"/>
      <c r="FP75" s="252"/>
      <c r="FQ75" s="252"/>
      <c r="FR75" s="252"/>
      <c r="FS75" s="252"/>
      <c r="FT75" s="252"/>
      <c r="FU75" s="252"/>
      <c r="FV75" s="252"/>
      <c r="FW75" s="252"/>
      <c r="FX75" s="252"/>
      <c r="FY75" s="252"/>
      <c r="FZ75" s="252"/>
      <c r="GA75" s="252"/>
      <c r="GB75" s="252"/>
      <c r="GC75" s="252"/>
      <c r="GD75" s="252"/>
      <c r="GE75" s="252"/>
      <c r="GF75" s="252"/>
      <c r="GG75" s="252"/>
      <c r="GH75" s="252"/>
      <c r="GI75" s="252"/>
      <c r="GJ75" s="252"/>
      <c r="GK75" s="252"/>
      <c r="GL75" s="252"/>
      <c r="GM75" s="252"/>
      <c r="GN75" s="252"/>
      <c r="GO75" s="252"/>
      <c r="GP75" s="252"/>
      <c r="GQ75" s="252"/>
      <c r="GR75" s="252"/>
      <c r="GS75" s="252"/>
      <c r="GT75" s="252"/>
      <c r="GU75" s="252"/>
      <c r="GV75" s="252"/>
      <c r="GW75" s="252"/>
      <c r="GX75" s="252"/>
      <c r="GY75" s="252"/>
      <c r="GZ75" s="252"/>
      <c r="HA75" s="252"/>
      <c r="HB75" s="252"/>
      <c r="HC75" s="252"/>
      <c r="HD75" s="252"/>
      <c r="HE75" s="252"/>
      <c r="HF75" s="252"/>
      <c r="HG75" s="252"/>
      <c r="HH75" s="252"/>
      <c r="HI75" s="252"/>
      <c r="HJ75" s="252"/>
      <c r="HK75" s="252"/>
      <c r="HL75" s="252"/>
      <c r="HM75" s="252"/>
      <c r="HN75" s="252"/>
      <c r="HO75" s="252"/>
      <c r="HP75" s="252"/>
      <c r="HQ75" s="252"/>
      <c r="HR75" s="252"/>
      <c r="HS75" s="252"/>
      <c r="HT75" s="252"/>
      <c r="HU75" s="252"/>
      <c r="HV75" s="252"/>
      <c r="HW75" s="252"/>
      <c r="HX75" s="252"/>
      <c r="HY75" s="252"/>
      <c r="HZ75" s="252"/>
      <c r="IA75" s="252"/>
      <c r="IB75" s="252"/>
      <c r="IC75" s="252"/>
      <c r="ID75" s="252"/>
      <c r="IE75" s="252"/>
      <c r="IF75" s="252"/>
      <c r="IG75" s="252"/>
      <c r="IH75" s="252"/>
      <c r="II75" s="252"/>
      <c r="IJ75" s="252"/>
      <c r="IK75" s="252"/>
      <c r="IL75" s="252"/>
      <c r="IM75" s="252"/>
      <c r="IN75" s="252"/>
      <c r="IO75" s="252"/>
      <c r="IP75" s="252"/>
      <c r="IQ75" s="252"/>
      <c r="IR75" s="252"/>
      <c r="IS75" s="252"/>
      <c r="IT75" s="252"/>
      <c r="IU75" s="252"/>
      <c r="IV75" s="252"/>
      <c r="IW75" s="252"/>
      <c r="IX75" s="252"/>
      <c r="IY75" s="252"/>
      <c r="IZ75" s="252"/>
      <c r="JA75" s="252"/>
      <c r="JB75" s="252"/>
      <c r="JC75" s="252"/>
      <c r="JD75" s="252"/>
      <c r="JE75" s="252"/>
      <c r="JF75" s="252"/>
      <c r="JG75" s="252"/>
      <c r="JH75" s="252"/>
      <c r="JI75" s="252"/>
      <c r="JJ75" s="252"/>
      <c r="JK75" s="252"/>
      <c r="JL75" s="252"/>
    </row>
    <row r="76" spans="1:272" s="330" customFormat="1">
      <c r="A76" s="253"/>
      <c r="B76" s="260"/>
      <c r="C76" s="260"/>
      <c r="D76" s="260"/>
      <c r="E76" s="260"/>
      <c r="F76" s="260"/>
      <c r="G76" s="260"/>
      <c r="H76" s="260"/>
      <c r="I76" s="260"/>
      <c r="J76" s="260"/>
      <c r="K76" s="260"/>
      <c r="L76" s="260"/>
      <c r="M76" s="260"/>
      <c r="N76" s="260"/>
      <c r="O76" s="260"/>
      <c r="P76" s="331"/>
      <c r="Q76" s="260"/>
      <c r="R76" s="260"/>
      <c r="S76" s="260"/>
      <c r="T76" s="260"/>
      <c r="U76" s="260"/>
      <c r="V76" s="260"/>
      <c r="W76" s="260"/>
      <c r="X76" s="260"/>
      <c r="Y76" s="260"/>
      <c r="Z76" s="260"/>
      <c r="AA76" s="260"/>
      <c r="AB76" s="260"/>
      <c r="AC76" s="260"/>
      <c r="AD76" s="331"/>
      <c r="AE76" s="260"/>
      <c r="AF76" s="260"/>
      <c r="AG76" s="260"/>
      <c r="AH76" s="260"/>
      <c r="AI76" s="260"/>
      <c r="AJ76" s="260"/>
      <c r="AK76" s="260"/>
      <c r="AL76" s="260"/>
      <c r="AM76" s="260"/>
      <c r="AN76" s="260"/>
      <c r="AO76" s="260"/>
      <c r="AP76" s="260"/>
      <c r="AQ76" s="260"/>
      <c r="AR76" s="331"/>
      <c r="AS76" s="331"/>
      <c r="AT76" s="332"/>
      <c r="AU76" s="332"/>
      <c r="AV76" s="332"/>
      <c r="AW76" s="332"/>
      <c r="AX76" s="332"/>
      <c r="AY76" s="332"/>
      <c r="AZ76" s="332"/>
      <c r="BA76" s="332"/>
      <c r="BB76" s="332"/>
      <c r="BC76" s="332"/>
      <c r="BD76" s="332"/>
      <c r="BE76" s="332"/>
      <c r="BF76" s="332"/>
      <c r="BG76" s="332"/>
      <c r="BH76" s="332"/>
      <c r="BI76" s="332"/>
      <c r="BJ76" s="332"/>
      <c r="BK76" s="332"/>
      <c r="BL76" s="332"/>
      <c r="BM76" s="332"/>
      <c r="BN76" s="332"/>
      <c r="BO76" s="332"/>
      <c r="BP76" s="332"/>
      <c r="BQ76" s="332"/>
      <c r="BR76" s="332"/>
      <c r="BS76" s="332"/>
      <c r="BT76" s="332"/>
      <c r="BU76" s="332"/>
      <c r="BV76" s="332"/>
      <c r="BW76" s="332"/>
      <c r="BX76" s="332"/>
      <c r="BY76" s="332"/>
      <c r="BZ76" s="332"/>
      <c r="CA76" s="332"/>
      <c r="CB76" s="332"/>
      <c r="CC76" s="332"/>
      <c r="CD76" s="332"/>
      <c r="CE76" s="332"/>
      <c r="CF76" s="332"/>
      <c r="CG76" s="332"/>
      <c r="CH76" s="252"/>
      <c r="CI76" s="252"/>
      <c r="CJ76" s="252"/>
      <c r="CK76" s="252"/>
      <c r="CL76" s="252"/>
      <c r="CM76" s="252"/>
      <c r="CN76" s="252"/>
      <c r="CO76" s="252"/>
      <c r="CP76" s="252"/>
      <c r="CQ76" s="252"/>
      <c r="CR76" s="252"/>
      <c r="CS76" s="252"/>
      <c r="CT76" s="252"/>
      <c r="CU76" s="252"/>
      <c r="CV76" s="252"/>
      <c r="CW76" s="252"/>
      <c r="CX76" s="252"/>
      <c r="CY76" s="252"/>
      <c r="CZ76" s="252"/>
      <c r="DA76" s="252"/>
      <c r="DB76" s="252"/>
      <c r="DC76" s="252"/>
      <c r="DD76" s="252"/>
      <c r="DE76" s="252"/>
      <c r="DF76" s="252"/>
      <c r="DG76" s="252"/>
      <c r="DH76" s="252"/>
      <c r="DI76" s="252"/>
      <c r="DJ76" s="252"/>
      <c r="DK76" s="252"/>
      <c r="DL76" s="252"/>
      <c r="DM76" s="252"/>
      <c r="DN76" s="252"/>
      <c r="DO76" s="252"/>
      <c r="DP76" s="252"/>
      <c r="DQ76" s="252"/>
      <c r="DR76" s="252"/>
      <c r="DS76" s="252"/>
      <c r="DT76" s="252"/>
      <c r="DU76" s="252"/>
      <c r="DV76" s="252"/>
      <c r="DW76" s="252"/>
      <c r="DX76" s="252"/>
      <c r="DY76" s="252"/>
      <c r="DZ76" s="252"/>
      <c r="EA76" s="252"/>
      <c r="EB76" s="252"/>
      <c r="EC76" s="252"/>
      <c r="ED76" s="252"/>
      <c r="EE76" s="252"/>
      <c r="EF76" s="252"/>
      <c r="EG76" s="252"/>
      <c r="EH76" s="252"/>
      <c r="EI76" s="252"/>
      <c r="EJ76" s="252"/>
      <c r="EK76" s="252"/>
      <c r="EL76" s="252"/>
      <c r="EM76" s="252"/>
      <c r="EN76" s="252"/>
      <c r="EO76" s="252"/>
      <c r="EP76" s="252"/>
      <c r="EQ76" s="252"/>
      <c r="ER76" s="252"/>
      <c r="ES76" s="252"/>
      <c r="ET76" s="252"/>
      <c r="EU76" s="252"/>
      <c r="EV76" s="252"/>
      <c r="EW76" s="252"/>
      <c r="EX76" s="252"/>
      <c r="EY76" s="252"/>
      <c r="EZ76" s="252"/>
      <c r="FA76" s="252"/>
      <c r="FB76" s="252"/>
      <c r="FC76" s="252"/>
      <c r="FD76" s="252"/>
      <c r="FE76" s="252"/>
      <c r="FF76" s="252"/>
      <c r="FG76" s="252"/>
      <c r="FH76" s="252"/>
      <c r="FI76" s="252"/>
      <c r="FJ76" s="252"/>
      <c r="FK76" s="252"/>
      <c r="FL76" s="252"/>
      <c r="FM76" s="252"/>
      <c r="FN76" s="252"/>
      <c r="FO76" s="252"/>
      <c r="FP76" s="252"/>
      <c r="FQ76" s="252"/>
      <c r="FR76" s="252"/>
      <c r="FS76" s="252"/>
      <c r="FT76" s="252"/>
      <c r="FU76" s="252"/>
      <c r="FV76" s="252"/>
      <c r="FW76" s="252"/>
      <c r="FX76" s="252"/>
      <c r="FY76" s="252"/>
      <c r="FZ76" s="252"/>
      <c r="GA76" s="252"/>
      <c r="GB76" s="252"/>
      <c r="GC76" s="252"/>
      <c r="GD76" s="252"/>
      <c r="GE76" s="252"/>
      <c r="GF76" s="252"/>
      <c r="GG76" s="252"/>
      <c r="GH76" s="252"/>
      <c r="GI76" s="252"/>
      <c r="GJ76" s="252"/>
      <c r="GK76" s="252"/>
      <c r="GL76" s="252"/>
      <c r="GM76" s="252"/>
      <c r="GN76" s="252"/>
      <c r="GO76" s="252"/>
      <c r="GP76" s="252"/>
      <c r="GQ76" s="252"/>
      <c r="GR76" s="252"/>
      <c r="GS76" s="252"/>
      <c r="GT76" s="252"/>
      <c r="GU76" s="252"/>
      <c r="GV76" s="252"/>
      <c r="GW76" s="252"/>
      <c r="GX76" s="252"/>
      <c r="GY76" s="252"/>
      <c r="GZ76" s="252"/>
      <c r="HA76" s="252"/>
      <c r="HB76" s="252"/>
      <c r="HC76" s="252"/>
      <c r="HD76" s="252"/>
      <c r="HE76" s="252"/>
      <c r="HF76" s="252"/>
      <c r="HG76" s="252"/>
      <c r="HH76" s="252"/>
      <c r="HI76" s="252"/>
      <c r="HJ76" s="252"/>
      <c r="HK76" s="252"/>
      <c r="HL76" s="252"/>
      <c r="HM76" s="252"/>
      <c r="HN76" s="252"/>
      <c r="HO76" s="252"/>
      <c r="HP76" s="252"/>
      <c r="HQ76" s="252"/>
      <c r="HR76" s="252"/>
      <c r="HS76" s="252"/>
      <c r="HT76" s="252"/>
      <c r="HU76" s="252"/>
      <c r="HV76" s="252"/>
      <c r="HW76" s="252"/>
      <c r="HX76" s="252"/>
      <c r="HY76" s="252"/>
      <c r="HZ76" s="252"/>
      <c r="IA76" s="252"/>
      <c r="IB76" s="252"/>
      <c r="IC76" s="252"/>
      <c r="ID76" s="252"/>
      <c r="IE76" s="252"/>
      <c r="IF76" s="252"/>
      <c r="IG76" s="252"/>
      <c r="IH76" s="252"/>
      <c r="II76" s="252"/>
      <c r="IJ76" s="252"/>
      <c r="IK76" s="252"/>
      <c r="IL76" s="252"/>
      <c r="IM76" s="252"/>
      <c r="IN76" s="252"/>
      <c r="IO76" s="252"/>
      <c r="IP76" s="252"/>
      <c r="IQ76" s="252"/>
      <c r="IR76" s="252"/>
      <c r="IS76" s="252"/>
      <c r="IT76" s="252"/>
      <c r="IU76" s="252"/>
      <c r="IV76" s="252"/>
      <c r="IW76" s="252"/>
      <c r="IX76" s="252"/>
      <c r="IY76" s="252"/>
      <c r="IZ76" s="252"/>
      <c r="JA76" s="252"/>
      <c r="JB76" s="252"/>
      <c r="JC76" s="252"/>
      <c r="JD76" s="252"/>
      <c r="JE76" s="252"/>
      <c r="JF76" s="252"/>
      <c r="JG76" s="252"/>
      <c r="JH76" s="252"/>
      <c r="JI76" s="252"/>
      <c r="JJ76" s="252"/>
      <c r="JK76" s="252"/>
      <c r="JL76" s="252"/>
    </row>
    <row r="77" spans="1:272" s="330" customFormat="1">
      <c r="A77" s="253"/>
      <c r="B77" s="260"/>
      <c r="C77" s="260"/>
      <c r="D77" s="260"/>
      <c r="E77" s="260"/>
      <c r="F77" s="260"/>
      <c r="G77" s="260"/>
      <c r="H77" s="260"/>
      <c r="I77" s="260"/>
      <c r="J77" s="260"/>
      <c r="K77" s="260"/>
      <c r="L77" s="260"/>
      <c r="M77" s="260"/>
      <c r="N77" s="260"/>
      <c r="O77" s="260"/>
      <c r="P77" s="331"/>
      <c r="Q77" s="260"/>
      <c r="R77" s="260"/>
      <c r="S77" s="260"/>
      <c r="T77" s="260"/>
      <c r="U77" s="260"/>
      <c r="V77" s="260"/>
      <c r="W77" s="260"/>
      <c r="X77" s="260"/>
      <c r="Y77" s="260"/>
      <c r="Z77" s="260"/>
      <c r="AA77" s="260"/>
      <c r="AB77" s="260"/>
      <c r="AC77" s="260"/>
      <c r="AD77" s="331"/>
      <c r="AE77" s="260"/>
      <c r="AF77" s="260"/>
      <c r="AG77" s="260"/>
      <c r="AH77" s="260"/>
      <c r="AI77" s="260"/>
      <c r="AJ77" s="260"/>
      <c r="AK77" s="260"/>
      <c r="AL77" s="260"/>
      <c r="AM77" s="260"/>
      <c r="AN77" s="260"/>
      <c r="AO77" s="260"/>
      <c r="AP77" s="260"/>
      <c r="AQ77" s="260"/>
      <c r="AR77" s="331"/>
      <c r="AS77" s="331"/>
      <c r="AT77" s="332"/>
      <c r="AU77" s="332"/>
      <c r="AV77" s="332"/>
      <c r="AW77" s="332"/>
      <c r="AX77" s="332"/>
      <c r="AY77" s="332"/>
      <c r="AZ77" s="332"/>
      <c r="BA77" s="332"/>
      <c r="BB77" s="332"/>
      <c r="BC77" s="332"/>
      <c r="BD77" s="332"/>
      <c r="BE77" s="332"/>
      <c r="BF77" s="332"/>
      <c r="BG77" s="332"/>
      <c r="BH77" s="332"/>
      <c r="BI77" s="332"/>
      <c r="BJ77" s="332"/>
      <c r="BK77" s="332"/>
      <c r="BL77" s="332"/>
      <c r="BM77" s="332"/>
      <c r="BN77" s="332"/>
      <c r="BO77" s="332"/>
      <c r="BP77" s="332"/>
      <c r="BQ77" s="332"/>
      <c r="BR77" s="332"/>
      <c r="BS77" s="332"/>
      <c r="BT77" s="332"/>
      <c r="BU77" s="332"/>
      <c r="BV77" s="332"/>
      <c r="BW77" s="332"/>
      <c r="BX77" s="332"/>
      <c r="BY77" s="332"/>
      <c r="BZ77" s="332"/>
      <c r="CA77" s="332"/>
      <c r="CB77" s="332"/>
      <c r="CC77" s="332"/>
      <c r="CD77" s="332"/>
      <c r="CE77" s="332"/>
      <c r="CF77" s="332"/>
      <c r="CG77" s="332"/>
      <c r="CH77" s="252"/>
      <c r="CI77" s="252"/>
      <c r="CJ77" s="252"/>
      <c r="CK77" s="252"/>
      <c r="CL77" s="252"/>
      <c r="CM77" s="252"/>
      <c r="CN77" s="252"/>
      <c r="CO77" s="252"/>
      <c r="CP77" s="252"/>
      <c r="CQ77" s="252"/>
      <c r="CR77" s="252"/>
      <c r="CS77" s="252"/>
      <c r="CT77" s="252"/>
      <c r="CU77" s="252"/>
      <c r="CV77" s="252"/>
      <c r="CW77" s="252"/>
      <c r="CX77" s="252"/>
      <c r="CY77" s="252"/>
      <c r="CZ77" s="252"/>
      <c r="DA77" s="252"/>
      <c r="DB77" s="252"/>
      <c r="DC77" s="252"/>
      <c r="DD77" s="252"/>
      <c r="DE77" s="252"/>
      <c r="DF77" s="252"/>
      <c r="DG77" s="252"/>
      <c r="DH77" s="252"/>
      <c r="DI77" s="252"/>
      <c r="DJ77" s="252"/>
      <c r="DK77" s="252"/>
      <c r="DL77" s="252"/>
      <c r="DM77" s="252"/>
      <c r="DN77" s="252"/>
      <c r="DO77" s="252"/>
      <c r="DP77" s="252"/>
      <c r="DQ77" s="252"/>
      <c r="DR77" s="252"/>
      <c r="DS77" s="252"/>
      <c r="DT77" s="252"/>
      <c r="DU77" s="252"/>
      <c r="DV77" s="252"/>
      <c r="DW77" s="252"/>
      <c r="DX77" s="252"/>
      <c r="DY77" s="252"/>
      <c r="DZ77" s="252"/>
      <c r="EA77" s="252"/>
      <c r="EB77" s="252"/>
      <c r="EC77" s="252"/>
      <c r="ED77" s="252"/>
      <c r="EE77" s="252"/>
      <c r="EF77" s="252"/>
      <c r="EG77" s="252"/>
      <c r="EH77" s="252"/>
      <c r="EI77" s="252"/>
      <c r="EJ77" s="252"/>
      <c r="EK77" s="252"/>
      <c r="EL77" s="252"/>
      <c r="EM77" s="252"/>
      <c r="EN77" s="252"/>
      <c r="EO77" s="252"/>
      <c r="EP77" s="252"/>
      <c r="EQ77" s="252"/>
      <c r="ER77" s="252"/>
      <c r="ES77" s="252"/>
      <c r="ET77" s="252"/>
      <c r="EU77" s="252"/>
      <c r="EV77" s="252"/>
      <c r="EW77" s="252"/>
      <c r="EX77" s="252"/>
      <c r="EY77" s="252"/>
      <c r="EZ77" s="252"/>
      <c r="FA77" s="252"/>
      <c r="FB77" s="252"/>
      <c r="FC77" s="252"/>
      <c r="FD77" s="252"/>
      <c r="FE77" s="252"/>
      <c r="FF77" s="252"/>
      <c r="FG77" s="252"/>
      <c r="FH77" s="252"/>
      <c r="FI77" s="252"/>
      <c r="FJ77" s="252"/>
      <c r="FK77" s="252"/>
      <c r="FL77" s="252"/>
      <c r="FM77" s="252"/>
      <c r="FN77" s="252"/>
      <c r="FO77" s="252"/>
      <c r="FP77" s="252"/>
      <c r="FQ77" s="252"/>
      <c r="FR77" s="252"/>
      <c r="FS77" s="252"/>
      <c r="FT77" s="252"/>
      <c r="FU77" s="252"/>
      <c r="FV77" s="252"/>
      <c r="FW77" s="252"/>
      <c r="FX77" s="252"/>
      <c r="FY77" s="252"/>
      <c r="FZ77" s="252"/>
      <c r="GA77" s="252"/>
      <c r="GB77" s="252"/>
      <c r="GC77" s="252"/>
      <c r="GD77" s="252"/>
      <c r="GE77" s="252"/>
      <c r="GF77" s="252"/>
      <c r="GG77" s="252"/>
      <c r="GH77" s="252"/>
      <c r="GI77" s="252"/>
      <c r="GJ77" s="252"/>
      <c r="GK77" s="252"/>
      <c r="GL77" s="252"/>
      <c r="GM77" s="252"/>
      <c r="GN77" s="252"/>
      <c r="GO77" s="252"/>
      <c r="GP77" s="252"/>
      <c r="GQ77" s="252"/>
      <c r="GR77" s="252"/>
      <c r="GS77" s="252"/>
      <c r="GT77" s="252"/>
      <c r="GU77" s="252"/>
      <c r="GV77" s="252"/>
      <c r="GW77" s="252"/>
      <c r="GX77" s="252"/>
      <c r="GY77" s="252"/>
      <c r="GZ77" s="252"/>
      <c r="HA77" s="252"/>
      <c r="HB77" s="252"/>
      <c r="HC77" s="252"/>
      <c r="HD77" s="252"/>
      <c r="HE77" s="252"/>
      <c r="HF77" s="252"/>
      <c r="HG77" s="252"/>
      <c r="HH77" s="252"/>
      <c r="HI77" s="252"/>
      <c r="HJ77" s="252"/>
      <c r="HK77" s="252"/>
      <c r="HL77" s="252"/>
      <c r="HM77" s="252"/>
      <c r="HN77" s="252"/>
      <c r="HO77" s="252"/>
      <c r="HP77" s="252"/>
      <c r="HQ77" s="252"/>
      <c r="HR77" s="252"/>
      <c r="HS77" s="252"/>
      <c r="HT77" s="252"/>
      <c r="HU77" s="252"/>
      <c r="HV77" s="252"/>
      <c r="HW77" s="252"/>
      <c r="HX77" s="252"/>
      <c r="HY77" s="252"/>
      <c r="HZ77" s="252"/>
      <c r="IA77" s="252"/>
      <c r="IB77" s="252"/>
      <c r="IC77" s="252"/>
      <c r="ID77" s="252"/>
      <c r="IE77" s="252"/>
      <c r="IF77" s="252"/>
      <c r="IG77" s="252"/>
      <c r="IH77" s="252"/>
      <c r="II77" s="252"/>
      <c r="IJ77" s="252"/>
      <c r="IK77" s="252"/>
      <c r="IL77" s="252"/>
      <c r="IM77" s="252"/>
      <c r="IN77" s="252"/>
      <c r="IO77" s="252"/>
      <c r="IP77" s="252"/>
      <c r="IQ77" s="252"/>
      <c r="IR77" s="252"/>
      <c r="IS77" s="252"/>
      <c r="IT77" s="252"/>
      <c r="IU77" s="252"/>
      <c r="IV77" s="252"/>
      <c r="IW77" s="252"/>
      <c r="IX77" s="252"/>
      <c r="IY77" s="252"/>
      <c r="IZ77" s="252"/>
      <c r="JA77" s="252"/>
      <c r="JB77" s="252"/>
      <c r="JC77" s="252"/>
      <c r="JD77" s="252"/>
      <c r="JE77" s="252"/>
      <c r="JF77" s="252"/>
      <c r="JG77" s="252"/>
      <c r="JH77" s="252"/>
      <c r="JI77" s="252"/>
      <c r="JJ77" s="252"/>
      <c r="JK77" s="252"/>
      <c r="JL77" s="252"/>
    </row>
    <row r="78" spans="1:272" s="330" customFormat="1">
      <c r="A78" s="253"/>
      <c r="B78" s="260"/>
      <c r="C78" s="260"/>
      <c r="D78" s="260"/>
      <c r="E78" s="260"/>
      <c r="F78" s="260"/>
      <c r="G78" s="260"/>
      <c r="H78" s="260"/>
      <c r="I78" s="260"/>
      <c r="J78" s="260"/>
      <c r="K78" s="260"/>
      <c r="L78" s="260"/>
      <c r="M78" s="260"/>
      <c r="N78" s="260"/>
      <c r="O78" s="260"/>
      <c r="P78" s="331"/>
      <c r="Q78" s="260"/>
      <c r="R78" s="260"/>
      <c r="S78" s="260"/>
      <c r="T78" s="260"/>
      <c r="U78" s="260"/>
      <c r="V78" s="260"/>
      <c r="W78" s="260"/>
      <c r="X78" s="260"/>
      <c r="Y78" s="260"/>
      <c r="Z78" s="260"/>
      <c r="AA78" s="260"/>
      <c r="AB78" s="260"/>
      <c r="AC78" s="260"/>
      <c r="AD78" s="331"/>
      <c r="AE78" s="260"/>
      <c r="AF78" s="260"/>
      <c r="AG78" s="260"/>
      <c r="AH78" s="260"/>
      <c r="AI78" s="260"/>
      <c r="AJ78" s="260"/>
      <c r="AK78" s="260"/>
      <c r="AL78" s="260"/>
      <c r="AM78" s="260"/>
      <c r="AN78" s="260"/>
      <c r="AO78" s="260"/>
      <c r="AP78" s="260"/>
      <c r="AQ78" s="260"/>
      <c r="AR78" s="331"/>
      <c r="AS78" s="331"/>
      <c r="AT78" s="332"/>
      <c r="AU78" s="332"/>
      <c r="AV78" s="332"/>
      <c r="AW78" s="332"/>
      <c r="AX78" s="332"/>
      <c r="AY78" s="332"/>
      <c r="AZ78" s="332"/>
      <c r="BA78" s="332"/>
      <c r="BB78" s="332"/>
      <c r="BC78" s="332"/>
      <c r="BD78" s="332"/>
      <c r="BE78" s="332"/>
      <c r="BF78" s="332"/>
      <c r="BG78" s="332"/>
      <c r="BH78" s="332"/>
      <c r="BI78" s="332"/>
      <c r="BJ78" s="332"/>
      <c r="BK78" s="332"/>
      <c r="BL78" s="332"/>
      <c r="BM78" s="332"/>
      <c r="BN78" s="332"/>
      <c r="BO78" s="332"/>
      <c r="BP78" s="332"/>
      <c r="BQ78" s="332"/>
      <c r="BR78" s="332"/>
      <c r="BS78" s="332"/>
      <c r="BT78" s="332"/>
      <c r="BU78" s="332"/>
      <c r="BV78" s="332"/>
      <c r="BW78" s="332"/>
      <c r="BX78" s="332"/>
      <c r="BY78" s="332"/>
      <c r="BZ78" s="332"/>
      <c r="CA78" s="332"/>
      <c r="CB78" s="332"/>
      <c r="CC78" s="332"/>
      <c r="CD78" s="332"/>
      <c r="CE78" s="332"/>
      <c r="CF78" s="332"/>
      <c r="CG78" s="332"/>
      <c r="CH78" s="252"/>
      <c r="CI78" s="252"/>
      <c r="CJ78" s="252"/>
      <c r="CK78" s="252"/>
      <c r="CL78" s="252"/>
      <c r="CM78" s="252"/>
      <c r="CN78" s="252"/>
      <c r="CO78" s="252"/>
      <c r="CP78" s="252"/>
      <c r="CQ78" s="252"/>
      <c r="CR78" s="252"/>
      <c r="CS78" s="252"/>
      <c r="CT78" s="252"/>
      <c r="CU78" s="252"/>
      <c r="CV78" s="252"/>
      <c r="CW78" s="252"/>
      <c r="CX78" s="252"/>
      <c r="CY78" s="252"/>
      <c r="CZ78" s="252"/>
      <c r="DA78" s="252"/>
      <c r="DB78" s="252"/>
      <c r="DC78" s="252"/>
      <c r="DD78" s="252"/>
      <c r="DE78" s="252"/>
      <c r="DF78" s="252"/>
      <c r="DG78" s="252"/>
      <c r="DH78" s="252"/>
      <c r="DI78" s="252"/>
      <c r="DJ78" s="252"/>
      <c r="DK78" s="252"/>
      <c r="DL78" s="252"/>
      <c r="DM78" s="252"/>
      <c r="DN78" s="252"/>
      <c r="DO78" s="252"/>
      <c r="DP78" s="252"/>
      <c r="DQ78" s="252"/>
      <c r="DR78" s="252"/>
      <c r="DS78" s="252"/>
      <c r="DT78" s="252"/>
      <c r="DU78" s="252"/>
      <c r="DV78" s="252"/>
      <c r="DW78" s="252"/>
      <c r="DX78" s="252"/>
      <c r="DY78" s="252"/>
      <c r="DZ78" s="252"/>
      <c r="EA78" s="252"/>
      <c r="EB78" s="252"/>
      <c r="EC78" s="252"/>
      <c r="ED78" s="252"/>
      <c r="EE78" s="252"/>
      <c r="EF78" s="252"/>
      <c r="EG78" s="252"/>
      <c r="EH78" s="252"/>
      <c r="EI78" s="252"/>
      <c r="EJ78" s="252"/>
      <c r="EK78" s="252"/>
      <c r="EL78" s="252"/>
      <c r="EM78" s="252"/>
      <c r="EN78" s="252"/>
      <c r="EO78" s="252"/>
      <c r="EP78" s="252"/>
      <c r="EQ78" s="252"/>
      <c r="ER78" s="252"/>
      <c r="ES78" s="252"/>
      <c r="ET78" s="252"/>
      <c r="EU78" s="252"/>
      <c r="EV78" s="252"/>
      <c r="EW78" s="252"/>
      <c r="EX78" s="252"/>
      <c r="EY78" s="252"/>
      <c r="EZ78" s="252"/>
      <c r="FA78" s="252"/>
      <c r="FB78" s="252"/>
      <c r="FC78" s="252"/>
      <c r="FD78" s="252"/>
      <c r="FE78" s="252"/>
      <c r="FF78" s="252"/>
      <c r="FG78" s="252"/>
      <c r="FH78" s="252"/>
      <c r="FI78" s="252"/>
      <c r="FJ78" s="252"/>
      <c r="FK78" s="252"/>
      <c r="FL78" s="252"/>
      <c r="FM78" s="252"/>
      <c r="FN78" s="252"/>
      <c r="FO78" s="252"/>
      <c r="FP78" s="252"/>
      <c r="FQ78" s="252"/>
      <c r="FR78" s="252"/>
      <c r="FS78" s="252"/>
      <c r="FT78" s="252"/>
      <c r="FU78" s="252"/>
      <c r="FV78" s="252"/>
      <c r="FW78" s="252"/>
      <c r="FX78" s="252"/>
      <c r="FY78" s="252"/>
      <c r="FZ78" s="252"/>
      <c r="GA78" s="252"/>
      <c r="GB78" s="252"/>
      <c r="GC78" s="252"/>
      <c r="GD78" s="252"/>
      <c r="GE78" s="252"/>
      <c r="GF78" s="252"/>
      <c r="GG78" s="252"/>
      <c r="GH78" s="252"/>
      <c r="GI78" s="252"/>
      <c r="GJ78" s="252"/>
      <c r="GK78" s="252"/>
      <c r="GL78" s="252"/>
      <c r="GM78" s="252"/>
      <c r="GN78" s="252"/>
      <c r="GO78" s="252"/>
      <c r="GP78" s="252"/>
      <c r="GQ78" s="252"/>
      <c r="GR78" s="252"/>
      <c r="GS78" s="252"/>
      <c r="GT78" s="252"/>
      <c r="GU78" s="252"/>
      <c r="GV78" s="252"/>
      <c r="GW78" s="252"/>
      <c r="GX78" s="252"/>
      <c r="GY78" s="252"/>
      <c r="GZ78" s="252"/>
      <c r="HA78" s="252"/>
      <c r="HB78" s="252"/>
      <c r="HC78" s="252"/>
      <c r="HD78" s="252"/>
      <c r="HE78" s="252"/>
      <c r="HF78" s="252"/>
      <c r="HG78" s="252"/>
      <c r="HH78" s="252"/>
      <c r="HI78" s="252"/>
      <c r="HJ78" s="252"/>
      <c r="HK78" s="252"/>
      <c r="HL78" s="252"/>
      <c r="HM78" s="252"/>
      <c r="HN78" s="252"/>
      <c r="HO78" s="252"/>
      <c r="HP78" s="252"/>
      <c r="HQ78" s="252"/>
      <c r="HR78" s="252"/>
      <c r="HS78" s="252"/>
      <c r="HT78" s="252"/>
      <c r="HU78" s="252"/>
      <c r="HV78" s="252"/>
      <c r="HW78" s="252"/>
      <c r="HX78" s="252"/>
      <c r="HY78" s="252"/>
      <c r="HZ78" s="252"/>
      <c r="IA78" s="252"/>
      <c r="IB78" s="252"/>
      <c r="IC78" s="252"/>
      <c r="ID78" s="252"/>
      <c r="IE78" s="252"/>
      <c r="IF78" s="252"/>
      <c r="IG78" s="252"/>
      <c r="IH78" s="252"/>
      <c r="II78" s="252"/>
      <c r="IJ78" s="252"/>
      <c r="IK78" s="252"/>
      <c r="IL78" s="252"/>
      <c r="IM78" s="252"/>
      <c r="IN78" s="252"/>
      <c r="IO78" s="252"/>
      <c r="IP78" s="252"/>
      <c r="IQ78" s="252"/>
      <c r="IR78" s="252"/>
      <c r="IS78" s="252"/>
      <c r="IT78" s="252"/>
      <c r="IU78" s="252"/>
      <c r="IV78" s="252"/>
      <c r="IW78" s="252"/>
      <c r="IX78" s="252"/>
      <c r="IY78" s="252"/>
      <c r="IZ78" s="252"/>
      <c r="JA78" s="252"/>
      <c r="JB78" s="252"/>
      <c r="JC78" s="252"/>
      <c r="JD78" s="252"/>
      <c r="JE78" s="252"/>
      <c r="JF78" s="252"/>
      <c r="JG78" s="252"/>
      <c r="JH78" s="252"/>
      <c r="JI78" s="252"/>
      <c r="JJ78" s="252"/>
      <c r="JK78" s="252"/>
      <c r="JL78" s="252"/>
    </row>
    <row r="79" spans="1:272" s="330" customFormat="1">
      <c r="A79" s="253"/>
      <c r="B79" s="252"/>
      <c r="C79" s="252"/>
      <c r="D79" s="252"/>
      <c r="E79" s="252"/>
      <c r="F79" s="252"/>
      <c r="G79" s="252"/>
      <c r="H79" s="252"/>
      <c r="I79" s="252"/>
      <c r="J79" s="252"/>
      <c r="K79" s="252"/>
      <c r="L79" s="252"/>
      <c r="M79" s="252"/>
      <c r="N79" s="252"/>
      <c r="O79" s="252"/>
      <c r="P79" s="332"/>
      <c r="Q79" s="252"/>
      <c r="R79" s="252"/>
      <c r="S79" s="252"/>
      <c r="T79" s="252"/>
      <c r="U79" s="252"/>
      <c r="V79" s="252"/>
      <c r="W79" s="252"/>
      <c r="X79" s="252"/>
      <c r="Y79" s="252"/>
      <c r="Z79" s="252"/>
      <c r="AA79" s="252"/>
      <c r="AB79" s="252"/>
      <c r="AC79" s="252"/>
      <c r="AD79" s="332"/>
      <c r="AE79" s="252"/>
      <c r="AF79" s="252"/>
      <c r="AG79" s="252"/>
      <c r="AH79" s="252"/>
      <c r="AI79" s="252"/>
      <c r="AJ79" s="252"/>
      <c r="AK79" s="252"/>
      <c r="AL79" s="252"/>
      <c r="AM79" s="252"/>
      <c r="AN79" s="252"/>
      <c r="AO79" s="252"/>
      <c r="AP79" s="252"/>
      <c r="AQ79" s="252"/>
      <c r="AR79" s="332"/>
      <c r="AS79" s="332"/>
      <c r="AT79" s="332"/>
      <c r="AU79" s="332"/>
      <c r="AV79" s="332"/>
      <c r="AW79" s="332"/>
      <c r="AX79" s="332"/>
      <c r="AY79" s="332"/>
      <c r="AZ79" s="332"/>
      <c r="BA79" s="332"/>
      <c r="BB79" s="332"/>
      <c r="BC79" s="332"/>
      <c r="BD79" s="332"/>
      <c r="BE79" s="332"/>
      <c r="BF79" s="332"/>
      <c r="BG79" s="332"/>
      <c r="BH79" s="332"/>
      <c r="BI79" s="332"/>
      <c r="BJ79" s="332"/>
      <c r="BK79" s="332"/>
      <c r="BL79" s="332"/>
      <c r="BM79" s="332"/>
      <c r="BN79" s="332"/>
      <c r="BO79" s="332"/>
      <c r="BP79" s="332"/>
      <c r="BQ79" s="332"/>
      <c r="BR79" s="332"/>
      <c r="BS79" s="332"/>
      <c r="BT79" s="332"/>
      <c r="BU79" s="332"/>
      <c r="BV79" s="332"/>
      <c r="BW79" s="332"/>
      <c r="BX79" s="332"/>
      <c r="BY79" s="332"/>
      <c r="BZ79" s="332"/>
      <c r="CA79" s="332"/>
      <c r="CB79" s="332"/>
      <c r="CC79" s="332"/>
      <c r="CD79" s="332"/>
      <c r="CE79" s="332"/>
      <c r="CF79" s="332"/>
      <c r="CG79" s="332"/>
      <c r="CH79" s="252"/>
      <c r="CI79" s="252"/>
      <c r="CJ79" s="252"/>
      <c r="CK79" s="252"/>
      <c r="CL79" s="252"/>
      <c r="CM79" s="252"/>
      <c r="CN79" s="252"/>
      <c r="CO79" s="252"/>
      <c r="CP79" s="252"/>
      <c r="CQ79" s="252"/>
      <c r="CR79" s="252"/>
      <c r="CS79" s="252"/>
      <c r="CT79" s="252"/>
      <c r="CU79" s="252"/>
      <c r="CV79" s="252"/>
      <c r="CW79" s="252"/>
      <c r="CX79" s="252"/>
      <c r="CY79" s="252"/>
      <c r="CZ79" s="252"/>
      <c r="DA79" s="252"/>
      <c r="DB79" s="252"/>
      <c r="DC79" s="252"/>
      <c r="DD79" s="252"/>
      <c r="DE79" s="252"/>
      <c r="DF79" s="252"/>
      <c r="DG79" s="252"/>
      <c r="DH79" s="252"/>
      <c r="DI79" s="252"/>
      <c r="DJ79" s="252"/>
      <c r="DK79" s="252"/>
      <c r="DL79" s="252"/>
      <c r="DM79" s="252"/>
      <c r="DN79" s="252"/>
      <c r="DO79" s="252"/>
      <c r="DP79" s="252"/>
      <c r="DQ79" s="252"/>
      <c r="DR79" s="252"/>
      <c r="DS79" s="252"/>
      <c r="DT79" s="252"/>
      <c r="DU79" s="252"/>
      <c r="DV79" s="252"/>
      <c r="DW79" s="252"/>
      <c r="DX79" s="252"/>
      <c r="DY79" s="252"/>
      <c r="DZ79" s="252"/>
      <c r="EA79" s="252"/>
      <c r="EB79" s="252"/>
      <c r="EC79" s="252"/>
      <c r="ED79" s="252"/>
      <c r="EE79" s="252"/>
      <c r="EF79" s="252"/>
      <c r="EG79" s="252"/>
      <c r="EH79" s="252"/>
      <c r="EI79" s="252"/>
      <c r="EJ79" s="252"/>
      <c r="EK79" s="252"/>
      <c r="EL79" s="252"/>
      <c r="EM79" s="252"/>
      <c r="EN79" s="252"/>
      <c r="EO79" s="252"/>
      <c r="EP79" s="252"/>
      <c r="EQ79" s="252"/>
      <c r="ER79" s="252"/>
      <c r="ES79" s="252"/>
      <c r="ET79" s="252"/>
      <c r="EU79" s="252"/>
      <c r="EV79" s="252"/>
      <c r="EW79" s="252"/>
      <c r="EX79" s="252"/>
      <c r="EY79" s="252"/>
      <c r="EZ79" s="252"/>
      <c r="FA79" s="252"/>
      <c r="FB79" s="252"/>
      <c r="FC79" s="252"/>
      <c r="FD79" s="252"/>
      <c r="FE79" s="252"/>
      <c r="FF79" s="252"/>
      <c r="FG79" s="252"/>
      <c r="FH79" s="252"/>
      <c r="FI79" s="252"/>
      <c r="FJ79" s="252"/>
      <c r="FK79" s="252"/>
      <c r="FL79" s="252"/>
      <c r="FM79" s="252"/>
      <c r="FN79" s="252"/>
      <c r="FO79" s="252"/>
      <c r="FP79" s="252"/>
      <c r="FQ79" s="252"/>
      <c r="FR79" s="252"/>
      <c r="FS79" s="252"/>
      <c r="FT79" s="252"/>
      <c r="FU79" s="252"/>
      <c r="FV79" s="252"/>
      <c r="FW79" s="252"/>
      <c r="FX79" s="252"/>
      <c r="FY79" s="252"/>
      <c r="FZ79" s="252"/>
      <c r="GA79" s="252"/>
      <c r="GB79" s="252"/>
      <c r="GC79" s="252"/>
      <c r="GD79" s="252"/>
      <c r="GE79" s="252"/>
      <c r="GF79" s="252"/>
      <c r="GG79" s="252"/>
      <c r="GH79" s="252"/>
      <c r="GI79" s="252"/>
      <c r="GJ79" s="252"/>
      <c r="GK79" s="252"/>
      <c r="GL79" s="252"/>
      <c r="GM79" s="252"/>
      <c r="GN79" s="252"/>
      <c r="GO79" s="252"/>
      <c r="GP79" s="252"/>
      <c r="GQ79" s="252"/>
      <c r="GR79" s="252"/>
      <c r="GS79" s="252"/>
      <c r="GT79" s="252"/>
      <c r="GU79" s="252"/>
      <c r="GV79" s="252"/>
      <c r="GW79" s="252"/>
      <c r="GX79" s="252"/>
      <c r="GY79" s="252"/>
      <c r="GZ79" s="252"/>
      <c r="HA79" s="252"/>
      <c r="HB79" s="252"/>
      <c r="HC79" s="252"/>
      <c r="HD79" s="252"/>
      <c r="HE79" s="252"/>
      <c r="HF79" s="252"/>
      <c r="HG79" s="252"/>
      <c r="HH79" s="252"/>
      <c r="HI79" s="252"/>
      <c r="HJ79" s="252"/>
      <c r="HK79" s="252"/>
      <c r="HL79" s="252"/>
      <c r="HM79" s="252"/>
      <c r="HN79" s="252"/>
      <c r="HO79" s="252"/>
      <c r="HP79" s="252"/>
      <c r="HQ79" s="252"/>
      <c r="HR79" s="252"/>
      <c r="HS79" s="252"/>
      <c r="HT79" s="252"/>
      <c r="HU79" s="252"/>
      <c r="HV79" s="252"/>
      <c r="HW79" s="252"/>
      <c r="HX79" s="252"/>
      <c r="HY79" s="252"/>
      <c r="HZ79" s="252"/>
      <c r="IA79" s="252"/>
      <c r="IB79" s="252"/>
      <c r="IC79" s="252"/>
      <c r="ID79" s="252"/>
      <c r="IE79" s="252"/>
      <c r="IF79" s="252"/>
      <c r="IG79" s="252"/>
      <c r="IH79" s="252"/>
      <c r="II79" s="252"/>
      <c r="IJ79" s="252"/>
      <c r="IK79" s="252"/>
      <c r="IL79" s="252"/>
      <c r="IM79" s="252"/>
      <c r="IN79" s="252"/>
      <c r="IO79" s="252"/>
      <c r="IP79" s="252"/>
      <c r="IQ79" s="252"/>
      <c r="IR79" s="252"/>
      <c r="IS79" s="252"/>
      <c r="IT79" s="252"/>
      <c r="IU79" s="252"/>
      <c r="IV79" s="252"/>
      <c r="IW79" s="252"/>
      <c r="IX79" s="252"/>
      <c r="IY79" s="252"/>
      <c r="IZ79" s="252"/>
      <c r="JA79" s="252"/>
      <c r="JB79" s="252"/>
      <c r="JC79" s="252"/>
      <c r="JD79" s="252"/>
      <c r="JE79" s="252"/>
      <c r="JF79" s="252"/>
      <c r="JG79" s="252"/>
      <c r="JH79" s="252"/>
      <c r="JI79" s="252"/>
      <c r="JJ79" s="252"/>
      <c r="JK79" s="252"/>
      <c r="JL79" s="252"/>
    </row>
    <row r="80" spans="1:272" s="330" customFormat="1">
      <c r="A80" s="253"/>
      <c r="B80" s="252"/>
      <c r="C80" s="252"/>
      <c r="D80" s="252"/>
      <c r="E80" s="252"/>
      <c r="F80" s="252"/>
      <c r="G80" s="252"/>
      <c r="H80" s="252"/>
      <c r="I80" s="252"/>
      <c r="J80" s="252"/>
      <c r="K80" s="252"/>
      <c r="L80" s="252"/>
      <c r="M80" s="252"/>
      <c r="N80" s="252"/>
      <c r="O80" s="252"/>
      <c r="P80" s="332"/>
      <c r="Q80" s="252"/>
      <c r="R80" s="252"/>
      <c r="S80" s="252"/>
      <c r="T80" s="252"/>
      <c r="U80" s="252"/>
      <c r="V80" s="252"/>
      <c r="W80" s="252"/>
      <c r="X80" s="252"/>
      <c r="Y80" s="252"/>
      <c r="Z80" s="252"/>
      <c r="AA80" s="252"/>
      <c r="AB80" s="252"/>
      <c r="AC80" s="252"/>
      <c r="AD80" s="332"/>
      <c r="AE80" s="252"/>
      <c r="AF80" s="252"/>
      <c r="AG80" s="252"/>
      <c r="AH80" s="252"/>
      <c r="AI80" s="252"/>
      <c r="AJ80" s="252"/>
      <c r="AK80" s="252"/>
      <c r="AL80" s="252"/>
      <c r="AM80" s="252"/>
      <c r="AN80" s="252"/>
      <c r="AO80" s="252"/>
      <c r="AP80" s="252"/>
      <c r="AQ80" s="252"/>
      <c r="AR80" s="332"/>
      <c r="AS80" s="332"/>
      <c r="AT80" s="332"/>
      <c r="AU80" s="332"/>
      <c r="AV80" s="332"/>
      <c r="AW80" s="332"/>
      <c r="AX80" s="332"/>
      <c r="AY80" s="332"/>
      <c r="AZ80" s="332"/>
      <c r="BA80" s="332"/>
      <c r="BB80" s="332"/>
      <c r="BC80" s="332"/>
      <c r="BD80" s="332"/>
      <c r="BE80" s="332"/>
      <c r="BF80" s="332"/>
      <c r="BG80" s="332"/>
      <c r="BH80" s="332"/>
      <c r="BI80" s="332"/>
      <c r="BJ80" s="332"/>
      <c r="BK80" s="332"/>
      <c r="BL80" s="332"/>
      <c r="BM80" s="332"/>
      <c r="BN80" s="332"/>
      <c r="BO80" s="332"/>
      <c r="BP80" s="332"/>
      <c r="BQ80" s="332"/>
      <c r="BR80" s="332"/>
      <c r="BS80" s="332"/>
      <c r="BT80" s="332"/>
      <c r="BU80" s="332"/>
      <c r="BV80" s="332"/>
      <c r="BW80" s="332"/>
      <c r="BX80" s="332"/>
      <c r="BY80" s="332"/>
      <c r="BZ80" s="332"/>
      <c r="CA80" s="332"/>
      <c r="CB80" s="332"/>
      <c r="CC80" s="332"/>
      <c r="CD80" s="332"/>
      <c r="CE80" s="332"/>
      <c r="CF80" s="332"/>
      <c r="CG80" s="332"/>
      <c r="CH80" s="252"/>
      <c r="CI80" s="252"/>
      <c r="CJ80" s="252"/>
      <c r="CK80" s="252"/>
      <c r="CL80" s="252"/>
      <c r="CM80" s="252"/>
      <c r="CN80" s="252"/>
      <c r="CO80" s="252"/>
      <c r="CP80" s="252"/>
      <c r="CQ80" s="252"/>
      <c r="CR80" s="252"/>
      <c r="CS80" s="252"/>
      <c r="CT80" s="252"/>
      <c r="CU80" s="252"/>
      <c r="CV80" s="252"/>
      <c r="CW80" s="252"/>
      <c r="CX80" s="252"/>
      <c r="CY80" s="252"/>
      <c r="CZ80" s="252"/>
      <c r="DA80" s="252"/>
      <c r="DB80" s="252"/>
      <c r="DC80" s="252"/>
      <c r="DD80" s="252"/>
      <c r="DE80" s="252"/>
      <c r="DF80" s="252"/>
      <c r="DG80" s="252"/>
      <c r="DH80" s="252"/>
      <c r="DI80" s="252"/>
      <c r="DJ80" s="252"/>
      <c r="DK80" s="252"/>
      <c r="DL80" s="252"/>
      <c r="DM80" s="252"/>
      <c r="DN80" s="252"/>
      <c r="DO80" s="252"/>
      <c r="DP80" s="252"/>
      <c r="DQ80" s="252"/>
      <c r="DR80" s="252"/>
      <c r="DS80" s="252"/>
      <c r="DT80" s="252"/>
      <c r="DU80" s="252"/>
      <c r="DV80" s="252"/>
      <c r="DW80" s="252"/>
      <c r="DX80" s="252"/>
      <c r="DY80" s="252"/>
      <c r="DZ80" s="252"/>
      <c r="EA80" s="252"/>
      <c r="EB80" s="252"/>
      <c r="EC80" s="252"/>
      <c r="ED80" s="252"/>
      <c r="EE80" s="252"/>
      <c r="EF80" s="252"/>
      <c r="EG80" s="252"/>
      <c r="EH80" s="252"/>
      <c r="EI80" s="252"/>
      <c r="EJ80" s="252"/>
      <c r="EK80" s="252"/>
      <c r="EL80" s="252"/>
      <c r="EM80" s="252"/>
      <c r="EN80" s="252"/>
      <c r="EO80" s="252"/>
      <c r="EP80" s="252"/>
      <c r="EQ80" s="252"/>
      <c r="ER80" s="252"/>
      <c r="ES80" s="252"/>
      <c r="ET80" s="252"/>
      <c r="EU80" s="252"/>
      <c r="EV80" s="252"/>
      <c r="EW80" s="252"/>
      <c r="EX80" s="252"/>
      <c r="EY80" s="252"/>
      <c r="EZ80" s="252"/>
      <c r="FA80" s="252"/>
      <c r="FB80" s="252"/>
      <c r="FC80" s="252"/>
      <c r="FD80" s="252"/>
      <c r="FE80" s="252"/>
      <c r="FF80" s="252"/>
      <c r="FG80" s="252"/>
      <c r="FH80" s="252"/>
      <c r="FI80" s="252"/>
      <c r="FJ80" s="252"/>
      <c r="FK80" s="252"/>
      <c r="FL80" s="252"/>
      <c r="FM80" s="252"/>
      <c r="FN80" s="252"/>
      <c r="FO80" s="252"/>
      <c r="FP80" s="252"/>
      <c r="FQ80" s="252"/>
      <c r="FR80" s="252"/>
      <c r="FS80" s="252"/>
      <c r="FT80" s="252"/>
      <c r="FU80" s="252"/>
      <c r="FV80" s="252"/>
      <c r="FW80" s="252"/>
      <c r="FX80" s="252"/>
      <c r="FY80" s="252"/>
      <c r="FZ80" s="252"/>
      <c r="GA80" s="252"/>
      <c r="GB80" s="252"/>
      <c r="GC80" s="252"/>
      <c r="GD80" s="252"/>
      <c r="GE80" s="252"/>
      <c r="GF80" s="252"/>
      <c r="GG80" s="252"/>
      <c r="GH80" s="252"/>
      <c r="GI80" s="252"/>
      <c r="GJ80" s="252"/>
      <c r="GK80" s="252"/>
      <c r="GL80" s="252"/>
      <c r="GM80" s="252"/>
      <c r="GN80" s="252"/>
      <c r="GO80" s="252"/>
      <c r="GP80" s="252"/>
      <c r="GQ80" s="252"/>
      <c r="GR80" s="252"/>
      <c r="GS80" s="252"/>
      <c r="GT80" s="252"/>
      <c r="GU80" s="252"/>
      <c r="GV80" s="252"/>
      <c r="GW80" s="252"/>
      <c r="GX80" s="252"/>
      <c r="GY80" s="252"/>
      <c r="GZ80" s="252"/>
      <c r="HA80" s="252"/>
      <c r="HB80" s="252"/>
      <c r="HC80" s="252"/>
      <c r="HD80" s="252"/>
      <c r="HE80" s="252"/>
      <c r="HF80" s="252"/>
      <c r="HG80" s="252"/>
      <c r="HH80" s="252"/>
      <c r="HI80" s="252"/>
      <c r="HJ80" s="252"/>
      <c r="HK80" s="252"/>
      <c r="HL80" s="252"/>
      <c r="HM80" s="252"/>
      <c r="HN80" s="252"/>
      <c r="HO80" s="252"/>
      <c r="HP80" s="252"/>
      <c r="HQ80" s="252"/>
      <c r="HR80" s="252"/>
      <c r="HS80" s="252"/>
      <c r="HT80" s="252"/>
      <c r="HU80" s="252"/>
      <c r="HV80" s="252"/>
      <c r="HW80" s="252"/>
      <c r="HX80" s="252"/>
      <c r="HY80" s="252"/>
      <c r="HZ80" s="252"/>
      <c r="IA80" s="252"/>
      <c r="IB80" s="252"/>
      <c r="IC80" s="252"/>
      <c r="ID80" s="252"/>
      <c r="IE80" s="252"/>
      <c r="IF80" s="252"/>
      <c r="IG80" s="252"/>
      <c r="IH80" s="252"/>
      <c r="II80" s="252"/>
      <c r="IJ80" s="252"/>
      <c r="IK80" s="252"/>
      <c r="IL80" s="252"/>
      <c r="IM80" s="252"/>
      <c r="IN80" s="252"/>
      <c r="IO80" s="252"/>
      <c r="IP80" s="252"/>
      <c r="IQ80" s="252"/>
      <c r="IR80" s="252"/>
      <c r="IS80" s="252"/>
      <c r="IT80" s="252"/>
      <c r="IU80" s="252"/>
      <c r="IV80" s="252"/>
      <c r="IW80" s="252"/>
      <c r="IX80" s="252"/>
      <c r="IY80" s="252"/>
      <c r="IZ80" s="252"/>
      <c r="JA80" s="252"/>
      <c r="JB80" s="252"/>
      <c r="JC80" s="252"/>
      <c r="JD80" s="252"/>
      <c r="JE80" s="252"/>
      <c r="JF80" s="252"/>
      <c r="JG80" s="252"/>
      <c r="JH80" s="252"/>
      <c r="JI80" s="252"/>
      <c r="JJ80" s="252"/>
      <c r="JK80" s="252"/>
      <c r="JL80" s="252"/>
    </row>
    <row r="81" spans="1:272" s="330" customFormat="1">
      <c r="A81" s="253"/>
      <c r="B81" s="252"/>
      <c r="C81" s="252"/>
      <c r="D81" s="252"/>
      <c r="E81" s="252"/>
      <c r="F81" s="252"/>
      <c r="G81" s="252"/>
      <c r="H81" s="252"/>
      <c r="I81" s="252"/>
      <c r="J81" s="252"/>
      <c r="K81" s="252"/>
      <c r="L81" s="252"/>
      <c r="M81" s="252"/>
      <c r="N81" s="252"/>
      <c r="O81" s="252"/>
      <c r="P81" s="332"/>
      <c r="Q81" s="252"/>
      <c r="R81" s="252"/>
      <c r="S81" s="252"/>
      <c r="T81" s="252"/>
      <c r="U81" s="252"/>
      <c r="V81" s="252"/>
      <c r="W81" s="252"/>
      <c r="X81" s="252"/>
      <c r="Y81" s="252"/>
      <c r="Z81" s="252"/>
      <c r="AA81" s="252"/>
      <c r="AB81" s="252"/>
      <c r="AC81" s="252"/>
      <c r="AD81" s="332"/>
      <c r="AE81" s="252"/>
      <c r="AF81" s="252"/>
      <c r="AG81" s="252"/>
      <c r="AH81" s="252"/>
      <c r="AI81" s="252"/>
      <c r="AJ81" s="252"/>
      <c r="AK81" s="252"/>
      <c r="AL81" s="252"/>
      <c r="AM81" s="252"/>
      <c r="AN81" s="252"/>
      <c r="AO81" s="252"/>
      <c r="AP81" s="252"/>
      <c r="AQ81" s="252"/>
      <c r="AR81" s="332"/>
      <c r="AS81" s="332"/>
      <c r="AT81" s="332"/>
      <c r="AU81" s="332"/>
      <c r="AV81" s="332"/>
      <c r="AW81" s="332"/>
      <c r="AX81" s="332"/>
      <c r="AY81" s="332"/>
      <c r="AZ81" s="332"/>
      <c r="BA81" s="332"/>
      <c r="BB81" s="332"/>
      <c r="BC81" s="332"/>
      <c r="BD81" s="332"/>
      <c r="BE81" s="332"/>
      <c r="BF81" s="332"/>
      <c r="BG81" s="332"/>
      <c r="BH81" s="332"/>
      <c r="BI81" s="332"/>
      <c r="BJ81" s="332"/>
      <c r="BK81" s="332"/>
      <c r="BL81" s="332"/>
      <c r="BM81" s="332"/>
      <c r="BN81" s="332"/>
      <c r="BO81" s="332"/>
      <c r="BP81" s="332"/>
      <c r="BQ81" s="332"/>
      <c r="BR81" s="332"/>
      <c r="BS81" s="332"/>
      <c r="BT81" s="332"/>
      <c r="BU81" s="332"/>
      <c r="BV81" s="332"/>
      <c r="BW81" s="332"/>
      <c r="BX81" s="332"/>
      <c r="BY81" s="332"/>
      <c r="BZ81" s="332"/>
      <c r="CA81" s="332"/>
      <c r="CB81" s="332"/>
      <c r="CC81" s="332"/>
      <c r="CD81" s="332"/>
      <c r="CE81" s="332"/>
      <c r="CF81" s="332"/>
      <c r="CG81" s="332"/>
      <c r="CH81" s="252"/>
      <c r="CI81" s="252"/>
      <c r="CJ81" s="252"/>
      <c r="CK81" s="252"/>
      <c r="CL81" s="252"/>
      <c r="CM81" s="252"/>
      <c r="CN81" s="252"/>
      <c r="CO81" s="252"/>
      <c r="CP81" s="252"/>
      <c r="CQ81" s="252"/>
      <c r="CR81" s="252"/>
      <c r="CS81" s="252"/>
      <c r="CT81" s="252"/>
      <c r="CU81" s="252"/>
      <c r="CV81" s="252"/>
      <c r="CW81" s="252"/>
      <c r="CX81" s="252"/>
      <c r="CY81" s="252"/>
      <c r="CZ81" s="252"/>
      <c r="DA81" s="252"/>
      <c r="DB81" s="252"/>
      <c r="DC81" s="252"/>
      <c r="DD81" s="252"/>
      <c r="DE81" s="252"/>
      <c r="DF81" s="252"/>
      <c r="DG81" s="252"/>
      <c r="DH81" s="252"/>
      <c r="DI81" s="252"/>
      <c r="DJ81" s="252"/>
      <c r="DK81" s="252"/>
      <c r="DL81" s="252"/>
      <c r="DM81" s="252"/>
      <c r="DN81" s="252"/>
      <c r="DO81" s="252"/>
      <c r="DP81" s="252"/>
      <c r="DQ81" s="252"/>
      <c r="DR81" s="252"/>
      <c r="DS81" s="252"/>
      <c r="DT81" s="252"/>
      <c r="DU81" s="252"/>
      <c r="DV81" s="252"/>
      <c r="DW81" s="252"/>
      <c r="DX81" s="252"/>
      <c r="DY81" s="252"/>
      <c r="DZ81" s="252"/>
      <c r="EA81" s="252"/>
      <c r="EB81" s="252"/>
      <c r="EC81" s="252"/>
      <c r="ED81" s="252"/>
      <c r="EE81" s="252"/>
      <c r="EF81" s="252"/>
      <c r="EG81" s="252"/>
      <c r="EH81" s="252"/>
      <c r="EI81" s="252"/>
      <c r="EJ81" s="252"/>
      <c r="EK81" s="252"/>
      <c r="EL81" s="252"/>
      <c r="EM81" s="252"/>
      <c r="EN81" s="252"/>
      <c r="EO81" s="252"/>
      <c r="EP81" s="252"/>
      <c r="EQ81" s="252"/>
      <c r="ER81" s="252"/>
      <c r="ES81" s="252"/>
      <c r="ET81" s="252"/>
      <c r="EU81" s="252"/>
      <c r="EV81" s="252"/>
      <c r="EW81" s="252"/>
      <c r="EX81" s="252"/>
      <c r="EY81" s="252"/>
      <c r="EZ81" s="252"/>
      <c r="FA81" s="252"/>
      <c r="FB81" s="252"/>
      <c r="FC81" s="252"/>
      <c r="FD81" s="252"/>
      <c r="FE81" s="252"/>
      <c r="FF81" s="252"/>
      <c r="FG81" s="252"/>
      <c r="FH81" s="252"/>
      <c r="FI81" s="252"/>
      <c r="FJ81" s="252"/>
      <c r="FK81" s="252"/>
      <c r="FL81" s="252"/>
      <c r="FM81" s="252"/>
      <c r="FN81" s="252"/>
      <c r="FO81" s="252"/>
      <c r="FP81" s="252"/>
      <c r="FQ81" s="252"/>
      <c r="FR81" s="252"/>
      <c r="FS81" s="252"/>
      <c r="FT81" s="252"/>
      <c r="FU81" s="252"/>
      <c r="FV81" s="252"/>
      <c r="FW81" s="252"/>
      <c r="FX81" s="252"/>
      <c r="FY81" s="252"/>
      <c r="FZ81" s="252"/>
      <c r="GA81" s="252"/>
      <c r="GB81" s="252"/>
      <c r="GC81" s="252"/>
      <c r="GD81" s="252"/>
      <c r="GE81" s="252"/>
      <c r="GF81" s="252"/>
      <c r="GG81" s="252"/>
      <c r="GH81" s="252"/>
      <c r="GI81" s="252"/>
      <c r="GJ81" s="252"/>
      <c r="GK81" s="252"/>
      <c r="GL81" s="252"/>
      <c r="GM81" s="252"/>
      <c r="GN81" s="252"/>
      <c r="GO81" s="252"/>
      <c r="GP81" s="252"/>
      <c r="GQ81" s="252"/>
      <c r="GR81" s="252"/>
      <c r="GS81" s="252"/>
      <c r="GT81" s="252"/>
      <c r="GU81" s="252"/>
      <c r="GV81" s="252"/>
      <c r="GW81" s="252"/>
      <c r="GX81" s="252"/>
      <c r="GY81" s="252"/>
      <c r="GZ81" s="252"/>
      <c r="HA81" s="252"/>
      <c r="HB81" s="252"/>
      <c r="HC81" s="252"/>
      <c r="HD81" s="252"/>
      <c r="HE81" s="252"/>
      <c r="HF81" s="252"/>
      <c r="HG81" s="252"/>
      <c r="HH81" s="252"/>
      <c r="HI81" s="252"/>
      <c r="HJ81" s="252"/>
      <c r="HK81" s="252"/>
      <c r="HL81" s="252"/>
      <c r="HM81" s="252"/>
      <c r="HN81" s="252"/>
      <c r="HO81" s="252"/>
      <c r="HP81" s="252"/>
      <c r="HQ81" s="252"/>
      <c r="HR81" s="252"/>
      <c r="HS81" s="252"/>
      <c r="HT81" s="252"/>
      <c r="HU81" s="252"/>
      <c r="HV81" s="252"/>
      <c r="HW81" s="252"/>
      <c r="HX81" s="252"/>
      <c r="HY81" s="252"/>
      <c r="HZ81" s="252"/>
      <c r="IA81" s="252"/>
      <c r="IB81" s="252"/>
      <c r="IC81" s="252"/>
      <c r="ID81" s="252"/>
      <c r="IE81" s="252"/>
      <c r="IF81" s="252"/>
      <c r="IG81" s="252"/>
      <c r="IH81" s="252"/>
      <c r="II81" s="252"/>
      <c r="IJ81" s="252"/>
      <c r="IK81" s="252"/>
      <c r="IL81" s="252"/>
      <c r="IM81" s="252"/>
      <c r="IN81" s="252"/>
      <c r="IO81" s="252"/>
      <c r="IP81" s="252"/>
      <c r="IQ81" s="252"/>
      <c r="IR81" s="252"/>
      <c r="IS81" s="252"/>
      <c r="IT81" s="252"/>
      <c r="IU81" s="252"/>
      <c r="IV81" s="252"/>
      <c r="IW81" s="252"/>
      <c r="IX81" s="252"/>
      <c r="IY81" s="252"/>
      <c r="IZ81" s="252"/>
      <c r="JA81" s="252"/>
      <c r="JB81" s="252"/>
      <c r="JC81" s="252"/>
      <c r="JD81" s="252"/>
      <c r="JE81" s="252"/>
      <c r="JF81" s="252"/>
      <c r="JG81" s="252"/>
      <c r="JH81" s="252"/>
      <c r="JI81" s="252"/>
      <c r="JJ81" s="252"/>
      <c r="JK81" s="252"/>
      <c r="JL81" s="252"/>
    </row>
    <row r="82" spans="1:272" s="330" customFormat="1">
      <c r="A82" s="253"/>
      <c r="B82" s="252"/>
      <c r="C82" s="252"/>
      <c r="D82" s="252"/>
      <c r="E82" s="252"/>
      <c r="F82" s="252"/>
      <c r="G82" s="252"/>
      <c r="H82" s="252"/>
      <c r="I82" s="252"/>
      <c r="J82" s="252"/>
      <c r="K82" s="252"/>
      <c r="L82" s="252"/>
      <c r="M82" s="252"/>
      <c r="N82" s="252"/>
      <c r="O82" s="252"/>
      <c r="P82" s="332"/>
      <c r="Q82" s="252"/>
      <c r="R82" s="252"/>
      <c r="S82" s="252"/>
      <c r="T82" s="252"/>
      <c r="U82" s="252"/>
      <c r="V82" s="252"/>
      <c r="W82" s="252"/>
      <c r="X82" s="252"/>
      <c r="Y82" s="252"/>
      <c r="Z82" s="252"/>
      <c r="AA82" s="252"/>
      <c r="AB82" s="252"/>
      <c r="AC82" s="252"/>
      <c r="AD82" s="332"/>
      <c r="AE82" s="252"/>
      <c r="AF82" s="252"/>
      <c r="AG82" s="252"/>
      <c r="AH82" s="252"/>
      <c r="AI82" s="252"/>
      <c r="AJ82" s="252"/>
      <c r="AK82" s="252"/>
      <c r="AL82" s="252"/>
      <c r="AM82" s="252"/>
      <c r="AN82" s="252"/>
      <c r="AO82" s="252"/>
      <c r="AP82" s="252"/>
      <c r="AQ82" s="252"/>
      <c r="AR82" s="332"/>
      <c r="AS82" s="332"/>
      <c r="AT82" s="332"/>
      <c r="AU82" s="332"/>
      <c r="AV82" s="332"/>
      <c r="AW82" s="332"/>
      <c r="AX82" s="332"/>
      <c r="AY82" s="332"/>
      <c r="AZ82" s="332"/>
      <c r="BA82" s="332"/>
      <c r="BB82" s="332"/>
      <c r="BC82" s="332"/>
      <c r="BD82" s="332"/>
      <c r="BE82" s="332"/>
      <c r="BF82" s="332"/>
      <c r="BG82" s="332"/>
      <c r="BH82" s="332"/>
      <c r="BI82" s="332"/>
      <c r="BJ82" s="332"/>
      <c r="BK82" s="332"/>
      <c r="BL82" s="332"/>
      <c r="BM82" s="332"/>
      <c r="BN82" s="332"/>
      <c r="BO82" s="332"/>
      <c r="BP82" s="332"/>
      <c r="BQ82" s="332"/>
      <c r="BR82" s="332"/>
      <c r="BS82" s="332"/>
      <c r="BT82" s="332"/>
      <c r="BU82" s="332"/>
      <c r="BV82" s="332"/>
      <c r="BW82" s="332"/>
      <c r="BX82" s="332"/>
      <c r="BY82" s="332"/>
      <c r="BZ82" s="332"/>
      <c r="CA82" s="332"/>
      <c r="CB82" s="332"/>
      <c r="CC82" s="332"/>
      <c r="CD82" s="332"/>
      <c r="CE82" s="332"/>
      <c r="CF82" s="332"/>
      <c r="CG82" s="332"/>
      <c r="CH82" s="252"/>
      <c r="CI82" s="252"/>
      <c r="CJ82" s="252"/>
      <c r="CK82" s="252"/>
      <c r="CL82" s="252"/>
      <c r="CM82" s="252"/>
      <c r="CN82" s="252"/>
      <c r="CO82" s="252"/>
      <c r="CP82" s="252"/>
      <c r="CQ82" s="252"/>
      <c r="CR82" s="252"/>
      <c r="CS82" s="252"/>
      <c r="CT82" s="252"/>
      <c r="CU82" s="252"/>
      <c r="CV82" s="252"/>
      <c r="CW82" s="252"/>
      <c r="CX82" s="252"/>
      <c r="CY82" s="252"/>
      <c r="CZ82" s="252"/>
      <c r="DA82" s="252"/>
      <c r="DB82" s="252"/>
      <c r="DC82" s="252"/>
      <c r="DD82" s="252"/>
      <c r="DE82" s="252"/>
      <c r="DF82" s="252"/>
      <c r="DG82" s="252"/>
      <c r="DH82" s="252"/>
      <c r="DI82" s="252"/>
      <c r="DJ82" s="252"/>
      <c r="DK82" s="252"/>
      <c r="DL82" s="252"/>
      <c r="DM82" s="252"/>
      <c r="DN82" s="252"/>
      <c r="DO82" s="252"/>
      <c r="DP82" s="252"/>
      <c r="DQ82" s="252"/>
      <c r="DR82" s="252"/>
      <c r="DS82" s="252"/>
      <c r="DT82" s="252"/>
      <c r="DU82" s="252"/>
      <c r="DV82" s="252"/>
      <c r="DW82" s="252"/>
      <c r="DX82" s="252"/>
      <c r="DY82" s="252"/>
      <c r="DZ82" s="252"/>
      <c r="EA82" s="252"/>
      <c r="EB82" s="252"/>
      <c r="EC82" s="252"/>
      <c r="ED82" s="252"/>
      <c r="EE82" s="252"/>
      <c r="EF82" s="252"/>
      <c r="EG82" s="252"/>
      <c r="EH82" s="252"/>
      <c r="EI82" s="252"/>
      <c r="EJ82" s="252"/>
      <c r="EK82" s="252"/>
      <c r="EL82" s="252"/>
      <c r="EM82" s="252"/>
      <c r="EN82" s="252"/>
      <c r="EO82" s="252"/>
      <c r="EP82" s="252"/>
      <c r="EQ82" s="252"/>
      <c r="ER82" s="252"/>
      <c r="ES82" s="252"/>
      <c r="ET82" s="252"/>
      <c r="EU82" s="252"/>
      <c r="EV82" s="252"/>
      <c r="EW82" s="252"/>
      <c r="EX82" s="252"/>
      <c r="EY82" s="252"/>
      <c r="EZ82" s="252"/>
      <c r="FA82" s="252"/>
      <c r="FB82" s="252"/>
      <c r="FC82" s="252"/>
      <c r="FD82" s="252"/>
      <c r="FE82" s="252"/>
      <c r="FF82" s="252"/>
      <c r="FG82" s="252"/>
      <c r="FH82" s="252"/>
      <c r="FI82" s="252"/>
      <c r="FJ82" s="252"/>
      <c r="FK82" s="252"/>
      <c r="FL82" s="252"/>
      <c r="FM82" s="252"/>
      <c r="FN82" s="252"/>
      <c r="FO82" s="252"/>
      <c r="FP82" s="252"/>
      <c r="FQ82" s="252"/>
      <c r="FR82" s="252"/>
      <c r="FS82" s="252"/>
      <c r="FT82" s="252"/>
      <c r="FU82" s="252"/>
      <c r="FV82" s="252"/>
      <c r="FW82" s="252"/>
      <c r="FX82" s="252"/>
      <c r="FY82" s="252"/>
      <c r="FZ82" s="252"/>
      <c r="GA82" s="252"/>
      <c r="GB82" s="252"/>
      <c r="GC82" s="252"/>
      <c r="GD82" s="252"/>
      <c r="GE82" s="252"/>
      <c r="GF82" s="252"/>
      <c r="GG82" s="252"/>
      <c r="GH82" s="252"/>
      <c r="GI82" s="252"/>
      <c r="GJ82" s="252"/>
      <c r="GK82" s="252"/>
      <c r="GL82" s="252"/>
      <c r="GM82" s="252"/>
      <c r="GN82" s="252"/>
      <c r="GO82" s="252"/>
      <c r="GP82" s="252"/>
      <c r="GQ82" s="252"/>
      <c r="GR82" s="252"/>
      <c r="GS82" s="252"/>
      <c r="GT82" s="252"/>
      <c r="GU82" s="252"/>
      <c r="GV82" s="252"/>
      <c r="GW82" s="252"/>
      <c r="GX82" s="252"/>
      <c r="GY82" s="252"/>
      <c r="GZ82" s="252"/>
      <c r="HA82" s="252"/>
      <c r="HB82" s="252"/>
      <c r="HC82" s="252"/>
      <c r="HD82" s="252"/>
      <c r="HE82" s="252"/>
      <c r="HF82" s="252"/>
      <c r="HG82" s="252"/>
      <c r="HH82" s="252"/>
      <c r="HI82" s="252"/>
      <c r="HJ82" s="252"/>
      <c r="HK82" s="252"/>
      <c r="HL82" s="252"/>
      <c r="HM82" s="252"/>
      <c r="HN82" s="252"/>
      <c r="HO82" s="252"/>
      <c r="HP82" s="252"/>
      <c r="HQ82" s="252"/>
      <c r="HR82" s="252"/>
      <c r="HS82" s="252"/>
      <c r="HT82" s="252"/>
      <c r="HU82" s="252"/>
      <c r="HV82" s="252"/>
      <c r="HW82" s="252"/>
      <c r="HX82" s="252"/>
      <c r="HY82" s="252"/>
      <c r="HZ82" s="252"/>
      <c r="IA82" s="252"/>
      <c r="IB82" s="252"/>
      <c r="IC82" s="252"/>
      <c r="ID82" s="252"/>
      <c r="IE82" s="252"/>
      <c r="IF82" s="252"/>
      <c r="IG82" s="252"/>
      <c r="IH82" s="252"/>
      <c r="II82" s="252"/>
      <c r="IJ82" s="252"/>
      <c r="IK82" s="252"/>
      <c r="IL82" s="252"/>
      <c r="IM82" s="252"/>
      <c r="IN82" s="252"/>
      <c r="IO82" s="252"/>
      <c r="IP82" s="252"/>
      <c r="IQ82" s="252"/>
      <c r="IR82" s="252"/>
      <c r="IS82" s="252"/>
      <c r="IT82" s="252"/>
      <c r="IU82" s="252"/>
      <c r="IV82" s="252"/>
      <c r="IW82" s="252"/>
      <c r="IX82" s="252"/>
      <c r="IY82" s="252"/>
      <c r="IZ82" s="252"/>
      <c r="JA82" s="252"/>
      <c r="JB82" s="252"/>
      <c r="JC82" s="252"/>
      <c r="JD82" s="252"/>
      <c r="JE82" s="252"/>
      <c r="JF82" s="252"/>
      <c r="JG82" s="252"/>
      <c r="JH82" s="252"/>
      <c r="JI82" s="252"/>
      <c r="JJ82" s="252"/>
      <c r="JK82" s="252"/>
      <c r="JL82" s="252"/>
    </row>
    <row r="83" spans="1:272" s="330" customFormat="1">
      <c r="A83" s="253"/>
      <c r="B83" s="252"/>
      <c r="C83" s="252"/>
      <c r="D83" s="252"/>
      <c r="E83" s="252"/>
      <c r="F83" s="252"/>
      <c r="G83" s="252"/>
      <c r="H83" s="252"/>
      <c r="I83" s="252"/>
      <c r="J83" s="252"/>
      <c r="K83" s="252"/>
      <c r="L83" s="252"/>
      <c r="M83" s="252"/>
      <c r="N83" s="252"/>
      <c r="O83" s="252"/>
      <c r="P83" s="332"/>
      <c r="Q83" s="252"/>
      <c r="R83" s="252"/>
      <c r="S83" s="252"/>
      <c r="T83" s="252"/>
      <c r="U83" s="252"/>
      <c r="V83" s="252"/>
      <c r="W83" s="252"/>
      <c r="X83" s="252"/>
      <c r="Y83" s="252"/>
      <c r="Z83" s="252"/>
      <c r="AA83" s="252"/>
      <c r="AB83" s="252"/>
      <c r="AC83" s="252"/>
      <c r="AD83" s="332"/>
      <c r="AE83" s="252"/>
      <c r="AF83" s="252"/>
      <c r="AG83" s="252"/>
      <c r="AH83" s="252"/>
      <c r="AI83" s="252"/>
      <c r="AJ83" s="252"/>
      <c r="AK83" s="252"/>
      <c r="AL83" s="252"/>
      <c r="AM83" s="252"/>
      <c r="AN83" s="252"/>
      <c r="AO83" s="252"/>
      <c r="AP83" s="252"/>
      <c r="AQ83" s="252"/>
      <c r="AR83" s="332"/>
      <c r="AS83" s="332"/>
      <c r="AT83" s="332"/>
      <c r="AU83" s="332"/>
      <c r="AV83" s="332"/>
      <c r="AW83" s="332"/>
      <c r="AX83" s="332"/>
      <c r="AY83" s="332"/>
      <c r="AZ83" s="332"/>
      <c r="BA83" s="332"/>
      <c r="BB83" s="332"/>
      <c r="BC83" s="332"/>
      <c r="BD83" s="332"/>
      <c r="BE83" s="332"/>
      <c r="BF83" s="332"/>
      <c r="BG83" s="332"/>
      <c r="BH83" s="332"/>
      <c r="BI83" s="332"/>
      <c r="BJ83" s="332"/>
      <c r="BK83" s="332"/>
      <c r="BL83" s="332"/>
      <c r="BM83" s="332"/>
      <c r="BN83" s="332"/>
      <c r="BO83" s="332"/>
      <c r="BP83" s="332"/>
      <c r="BQ83" s="332"/>
      <c r="BR83" s="332"/>
      <c r="BS83" s="332"/>
      <c r="BT83" s="332"/>
      <c r="BU83" s="332"/>
      <c r="BV83" s="332"/>
      <c r="BW83" s="332"/>
      <c r="BX83" s="332"/>
      <c r="BY83" s="332"/>
      <c r="BZ83" s="332"/>
      <c r="CA83" s="332"/>
      <c r="CB83" s="332"/>
      <c r="CC83" s="332"/>
      <c r="CD83" s="332"/>
      <c r="CE83" s="332"/>
      <c r="CF83" s="332"/>
      <c r="CG83" s="332"/>
      <c r="CH83" s="252"/>
      <c r="CI83" s="252"/>
      <c r="CJ83" s="252"/>
      <c r="CK83" s="252"/>
      <c r="CL83" s="252"/>
      <c r="CM83" s="252"/>
      <c r="CN83" s="252"/>
      <c r="CO83" s="252"/>
      <c r="CP83" s="252"/>
      <c r="CQ83" s="252"/>
      <c r="CR83" s="252"/>
      <c r="CS83" s="252"/>
      <c r="CT83" s="252"/>
      <c r="CU83" s="252"/>
      <c r="CV83" s="252"/>
      <c r="CW83" s="252"/>
      <c r="CX83" s="252"/>
      <c r="CY83" s="252"/>
      <c r="CZ83" s="252"/>
      <c r="DA83" s="252"/>
      <c r="DB83" s="252"/>
      <c r="DC83" s="252"/>
      <c r="DD83" s="252"/>
      <c r="DE83" s="252"/>
      <c r="DF83" s="252"/>
      <c r="DG83" s="252"/>
      <c r="DH83" s="252"/>
      <c r="DI83" s="252"/>
      <c r="DJ83" s="252"/>
      <c r="DK83" s="252"/>
      <c r="DL83" s="252"/>
      <c r="DM83" s="252"/>
      <c r="DN83" s="252"/>
      <c r="DO83" s="252"/>
      <c r="DP83" s="252"/>
      <c r="DQ83" s="252"/>
      <c r="DR83" s="252"/>
      <c r="DS83" s="252"/>
      <c r="DT83" s="252"/>
      <c r="DU83" s="252"/>
      <c r="DV83" s="252"/>
      <c r="DW83" s="252"/>
      <c r="DX83" s="252"/>
      <c r="DY83" s="252"/>
      <c r="DZ83" s="252"/>
      <c r="EA83" s="252"/>
      <c r="EB83" s="252"/>
      <c r="EC83" s="252"/>
      <c r="ED83" s="252"/>
      <c r="EE83" s="252"/>
      <c r="EF83" s="252"/>
      <c r="EG83" s="252"/>
      <c r="EH83" s="252"/>
      <c r="EI83" s="252"/>
      <c r="EJ83" s="252"/>
      <c r="EK83" s="252"/>
      <c r="EL83" s="252"/>
      <c r="EM83" s="252"/>
      <c r="EN83" s="252"/>
      <c r="EO83" s="252"/>
      <c r="EP83" s="252"/>
      <c r="EQ83" s="252"/>
      <c r="ER83" s="252"/>
      <c r="ES83" s="252"/>
      <c r="ET83" s="252"/>
      <c r="EU83" s="252"/>
      <c r="EV83" s="252"/>
      <c r="EW83" s="252"/>
      <c r="EX83" s="252"/>
      <c r="EY83" s="252"/>
      <c r="EZ83" s="252"/>
      <c r="FA83" s="252"/>
      <c r="FB83" s="252"/>
      <c r="FC83" s="252"/>
      <c r="FD83" s="252"/>
      <c r="FE83" s="252"/>
      <c r="FF83" s="252"/>
      <c r="FG83" s="252"/>
      <c r="FH83" s="252"/>
      <c r="FI83" s="252"/>
      <c r="FJ83" s="252"/>
      <c r="FK83" s="252"/>
      <c r="FL83" s="252"/>
      <c r="FM83" s="252"/>
      <c r="FN83" s="252"/>
      <c r="FO83" s="252"/>
      <c r="FP83" s="252"/>
      <c r="FQ83" s="252"/>
      <c r="FR83" s="252"/>
      <c r="FS83" s="252"/>
      <c r="FT83" s="252"/>
      <c r="FU83" s="252"/>
      <c r="FV83" s="252"/>
      <c r="FW83" s="252"/>
      <c r="FX83" s="252"/>
      <c r="FY83" s="252"/>
      <c r="FZ83" s="252"/>
      <c r="GA83" s="252"/>
      <c r="GB83" s="252"/>
      <c r="GC83" s="252"/>
      <c r="GD83" s="252"/>
      <c r="GE83" s="252"/>
      <c r="GF83" s="252"/>
      <c r="GG83" s="252"/>
      <c r="GH83" s="252"/>
      <c r="GI83" s="252"/>
      <c r="GJ83" s="252"/>
      <c r="GK83" s="252"/>
      <c r="GL83" s="252"/>
      <c r="GM83" s="252"/>
      <c r="GN83" s="252"/>
      <c r="GO83" s="252"/>
      <c r="GP83" s="252"/>
      <c r="GQ83" s="252"/>
      <c r="GR83" s="252"/>
      <c r="GS83" s="252"/>
      <c r="GT83" s="252"/>
      <c r="GU83" s="252"/>
      <c r="GV83" s="252"/>
      <c r="GW83" s="252"/>
      <c r="GX83" s="252"/>
      <c r="GY83" s="252"/>
      <c r="GZ83" s="252"/>
      <c r="HA83" s="252"/>
      <c r="HB83" s="252"/>
      <c r="HC83" s="252"/>
      <c r="HD83" s="252"/>
      <c r="HE83" s="252"/>
      <c r="HF83" s="252"/>
      <c r="HG83" s="252"/>
      <c r="HH83" s="252"/>
      <c r="HI83" s="252"/>
      <c r="HJ83" s="252"/>
      <c r="HK83" s="252"/>
      <c r="HL83" s="252"/>
      <c r="HM83" s="252"/>
      <c r="HN83" s="252"/>
      <c r="HO83" s="252"/>
      <c r="HP83" s="252"/>
      <c r="HQ83" s="252"/>
      <c r="HR83" s="252"/>
      <c r="HS83" s="252"/>
      <c r="HT83" s="252"/>
      <c r="HU83" s="252"/>
      <c r="HV83" s="252"/>
      <c r="HW83" s="252"/>
      <c r="HX83" s="252"/>
      <c r="HY83" s="252"/>
      <c r="HZ83" s="252"/>
      <c r="IA83" s="252"/>
      <c r="IB83" s="252"/>
      <c r="IC83" s="252"/>
      <c r="ID83" s="252"/>
      <c r="IE83" s="252"/>
      <c r="IF83" s="252"/>
      <c r="IG83" s="252"/>
      <c r="IH83" s="252"/>
      <c r="II83" s="252"/>
      <c r="IJ83" s="252"/>
      <c r="IK83" s="252"/>
      <c r="IL83" s="252"/>
      <c r="IM83" s="252"/>
      <c r="IN83" s="252"/>
      <c r="IO83" s="252"/>
      <c r="IP83" s="252"/>
      <c r="IQ83" s="252"/>
      <c r="IR83" s="252"/>
      <c r="IS83" s="252"/>
      <c r="IT83" s="252"/>
      <c r="IU83" s="252"/>
      <c r="IV83" s="252"/>
      <c r="IW83" s="252"/>
      <c r="IX83" s="252"/>
      <c r="IY83" s="252"/>
      <c r="IZ83" s="252"/>
      <c r="JA83" s="252"/>
      <c r="JB83" s="252"/>
      <c r="JC83" s="252"/>
      <c r="JD83" s="252"/>
      <c r="JE83" s="252"/>
      <c r="JF83" s="252"/>
      <c r="JG83" s="252"/>
      <c r="JH83" s="252"/>
      <c r="JI83" s="252"/>
      <c r="JJ83" s="252"/>
      <c r="JK83" s="252"/>
      <c r="JL83" s="252"/>
    </row>
    <row r="84" spans="1:272" s="330" customFormat="1">
      <c r="A84" s="253"/>
      <c r="B84" s="252"/>
      <c r="C84" s="252"/>
      <c r="D84" s="252"/>
      <c r="E84" s="252"/>
      <c r="F84" s="252"/>
      <c r="G84" s="252"/>
      <c r="H84" s="252"/>
      <c r="I84" s="252"/>
      <c r="J84" s="252"/>
      <c r="K84" s="252"/>
      <c r="L84" s="252"/>
      <c r="M84" s="252"/>
      <c r="N84" s="252"/>
      <c r="O84" s="252"/>
      <c r="P84" s="332"/>
      <c r="Q84" s="252"/>
      <c r="R84" s="252"/>
      <c r="S84" s="252"/>
      <c r="T84" s="252"/>
      <c r="U84" s="252"/>
      <c r="V84" s="252"/>
      <c r="W84" s="252"/>
      <c r="X84" s="252"/>
      <c r="Y84" s="252"/>
      <c r="Z84" s="252"/>
      <c r="AA84" s="252"/>
      <c r="AB84" s="252"/>
      <c r="AC84" s="252"/>
      <c r="AD84" s="332"/>
      <c r="AE84" s="252"/>
      <c r="AF84" s="252"/>
      <c r="AG84" s="252"/>
      <c r="AH84" s="252"/>
      <c r="AI84" s="252"/>
      <c r="AJ84" s="252"/>
      <c r="AK84" s="252"/>
      <c r="AL84" s="252"/>
      <c r="AM84" s="252"/>
      <c r="AN84" s="252"/>
      <c r="AO84" s="252"/>
      <c r="AP84" s="252"/>
      <c r="AQ84" s="252"/>
      <c r="AR84" s="332"/>
      <c r="AS84" s="332"/>
      <c r="AT84" s="332"/>
      <c r="AU84" s="332"/>
      <c r="AV84" s="332"/>
      <c r="AW84" s="332"/>
      <c r="AX84" s="332"/>
      <c r="AY84" s="332"/>
      <c r="AZ84" s="332"/>
      <c r="BA84" s="332"/>
      <c r="BB84" s="332"/>
      <c r="BC84" s="332"/>
      <c r="BD84" s="332"/>
      <c r="BE84" s="332"/>
      <c r="BF84" s="332"/>
      <c r="BG84" s="332"/>
      <c r="BH84" s="332"/>
      <c r="BI84" s="332"/>
      <c r="BJ84" s="332"/>
      <c r="BK84" s="332"/>
      <c r="BL84" s="332"/>
      <c r="BM84" s="332"/>
      <c r="BN84" s="332"/>
      <c r="BO84" s="332"/>
      <c r="BP84" s="332"/>
      <c r="BQ84" s="332"/>
      <c r="BR84" s="332"/>
      <c r="BS84" s="332"/>
      <c r="BT84" s="332"/>
      <c r="BU84" s="332"/>
      <c r="BV84" s="332"/>
      <c r="BW84" s="332"/>
      <c r="BX84" s="332"/>
      <c r="BY84" s="332"/>
      <c r="BZ84" s="332"/>
      <c r="CA84" s="332"/>
      <c r="CB84" s="332"/>
      <c r="CC84" s="332"/>
      <c r="CD84" s="332"/>
      <c r="CE84" s="332"/>
      <c r="CF84" s="332"/>
      <c r="CG84" s="332"/>
      <c r="CH84" s="252"/>
      <c r="CI84" s="252"/>
      <c r="CJ84" s="252"/>
      <c r="CK84" s="252"/>
      <c r="CL84" s="252"/>
      <c r="CM84" s="252"/>
      <c r="CN84" s="252"/>
      <c r="CO84" s="252"/>
      <c r="CP84" s="252"/>
      <c r="CQ84" s="252"/>
      <c r="CR84" s="252"/>
      <c r="CS84" s="252"/>
      <c r="CT84" s="252"/>
      <c r="CU84" s="252"/>
      <c r="CV84" s="252"/>
      <c r="CW84" s="252"/>
      <c r="CX84" s="252"/>
      <c r="CY84" s="252"/>
      <c r="CZ84" s="252"/>
      <c r="DA84" s="252"/>
      <c r="DB84" s="252"/>
      <c r="DC84" s="252"/>
      <c r="DD84" s="252"/>
      <c r="DE84" s="252"/>
      <c r="DF84" s="252"/>
      <c r="DG84" s="252"/>
      <c r="DH84" s="252"/>
      <c r="DI84" s="252"/>
      <c r="DJ84" s="252"/>
      <c r="DK84" s="252"/>
      <c r="DL84" s="252"/>
      <c r="DM84" s="252"/>
      <c r="DN84" s="252"/>
      <c r="DO84" s="252"/>
      <c r="DP84" s="252"/>
      <c r="DQ84" s="252"/>
      <c r="DR84" s="252"/>
      <c r="DS84" s="252"/>
      <c r="DT84" s="252"/>
      <c r="DU84" s="252"/>
      <c r="DV84" s="252"/>
      <c r="DW84" s="252"/>
      <c r="DX84" s="252"/>
      <c r="DY84" s="252"/>
      <c r="DZ84" s="252"/>
      <c r="EA84" s="252"/>
      <c r="EB84" s="252"/>
      <c r="EC84" s="252"/>
      <c r="ED84" s="252"/>
      <c r="EE84" s="252"/>
      <c r="EF84" s="252"/>
      <c r="EG84" s="252"/>
      <c r="EH84" s="252"/>
      <c r="EI84" s="252"/>
      <c r="EJ84" s="252"/>
      <c r="EK84" s="252"/>
      <c r="EL84" s="252"/>
      <c r="EM84" s="252"/>
      <c r="EN84" s="252"/>
      <c r="EO84" s="252"/>
      <c r="EP84" s="252"/>
      <c r="EQ84" s="252"/>
      <c r="ER84" s="252"/>
      <c r="ES84" s="252"/>
      <c r="ET84" s="252"/>
      <c r="EU84" s="252"/>
      <c r="EV84" s="252"/>
      <c r="EW84" s="252"/>
      <c r="EX84" s="252"/>
      <c r="EY84" s="252"/>
      <c r="EZ84" s="252"/>
      <c r="FA84" s="252"/>
      <c r="FB84" s="252"/>
      <c r="FC84" s="252"/>
      <c r="FD84" s="252"/>
      <c r="FE84" s="252"/>
      <c r="FF84" s="252"/>
      <c r="FG84" s="252"/>
      <c r="FH84" s="252"/>
      <c r="FI84" s="252"/>
      <c r="FJ84" s="252"/>
      <c r="FK84" s="252"/>
      <c r="FL84" s="252"/>
      <c r="FM84" s="252"/>
      <c r="FN84" s="252"/>
      <c r="FO84" s="252"/>
      <c r="FP84" s="252"/>
      <c r="FQ84" s="252"/>
      <c r="FR84" s="252"/>
      <c r="FS84" s="252"/>
      <c r="FT84" s="252"/>
      <c r="FU84" s="252"/>
      <c r="FV84" s="252"/>
      <c r="FW84" s="252"/>
      <c r="FX84" s="252"/>
      <c r="FY84" s="252"/>
      <c r="FZ84" s="252"/>
      <c r="GA84" s="252"/>
      <c r="GB84" s="252"/>
      <c r="GC84" s="252"/>
      <c r="GD84" s="252"/>
      <c r="GE84" s="252"/>
      <c r="GF84" s="252"/>
      <c r="GG84" s="252"/>
      <c r="GH84" s="252"/>
      <c r="GI84" s="252"/>
      <c r="GJ84" s="252"/>
      <c r="GK84" s="252"/>
      <c r="GL84" s="252"/>
      <c r="GM84" s="252"/>
      <c r="GN84" s="252"/>
      <c r="GO84" s="252"/>
      <c r="GP84" s="252"/>
      <c r="GQ84" s="252"/>
      <c r="GR84" s="252"/>
      <c r="GS84" s="252"/>
      <c r="GT84" s="252"/>
      <c r="GU84" s="252"/>
      <c r="GV84" s="252"/>
      <c r="GW84" s="252"/>
      <c r="GX84" s="252"/>
      <c r="GY84" s="252"/>
      <c r="GZ84" s="252"/>
      <c r="HA84" s="252"/>
      <c r="HB84" s="252"/>
      <c r="HC84" s="252"/>
      <c r="HD84" s="252"/>
      <c r="HE84" s="252"/>
      <c r="HF84" s="252"/>
      <c r="HG84" s="252"/>
      <c r="HH84" s="252"/>
      <c r="HI84" s="252"/>
      <c r="HJ84" s="252"/>
      <c r="HK84" s="252"/>
      <c r="HL84" s="252"/>
      <c r="HM84" s="252"/>
      <c r="HN84" s="252"/>
      <c r="HO84" s="252"/>
      <c r="HP84" s="252"/>
      <c r="HQ84" s="252"/>
      <c r="HR84" s="252"/>
      <c r="HS84" s="252"/>
      <c r="HT84" s="252"/>
      <c r="HU84" s="252"/>
      <c r="HV84" s="252"/>
      <c r="HW84" s="252"/>
      <c r="HX84" s="252"/>
      <c r="HY84" s="252"/>
      <c r="HZ84" s="252"/>
      <c r="IA84" s="252"/>
      <c r="IB84" s="252"/>
      <c r="IC84" s="252"/>
      <c r="ID84" s="252"/>
      <c r="IE84" s="252"/>
      <c r="IF84" s="252"/>
      <c r="IG84" s="252"/>
      <c r="IH84" s="252"/>
      <c r="II84" s="252"/>
      <c r="IJ84" s="252"/>
      <c r="IK84" s="252"/>
      <c r="IL84" s="252"/>
      <c r="IM84" s="252"/>
      <c r="IN84" s="252"/>
      <c r="IO84" s="252"/>
      <c r="IP84" s="252"/>
      <c r="IQ84" s="252"/>
      <c r="IR84" s="252"/>
      <c r="IS84" s="252"/>
      <c r="IT84" s="252"/>
      <c r="IU84" s="252"/>
      <c r="IV84" s="252"/>
      <c r="IW84" s="252"/>
      <c r="IX84" s="252"/>
      <c r="IY84" s="252"/>
      <c r="IZ84" s="252"/>
      <c r="JA84" s="252"/>
      <c r="JB84" s="252"/>
      <c r="JC84" s="252"/>
      <c r="JD84" s="252"/>
      <c r="JE84" s="252"/>
      <c r="JF84" s="252"/>
      <c r="JG84" s="252"/>
      <c r="JH84" s="252"/>
      <c r="JI84" s="252"/>
      <c r="JJ84" s="252"/>
      <c r="JK84" s="252"/>
      <c r="JL84" s="252"/>
    </row>
    <row r="85" spans="1:272" s="330" customFormat="1">
      <c r="A85" s="253"/>
      <c r="B85" s="252"/>
      <c r="C85" s="252"/>
      <c r="D85" s="252"/>
      <c r="E85" s="252"/>
      <c r="F85" s="252"/>
      <c r="G85" s="252"/>
      <c r="H85" s="252"/>
      <c r="I85" s="252"/>
      <c r="J85" s="252"/>
      <c r="K85" s="252"/>
      <c r="L85" s="252"/>
      <c r="M85" s="252"/>
      <c r="N85" s="252"/>
      <c r="O85" s="252"/>
      <c r="P85" s="332"/>
      <c r="Q85" s="252"/>
      <c r="R85" s="252"/>
      <c r="S85" s="252"/>
      <c r="T85" s="252"/>
      <c r="U85" s="252"/>
      <c r="V85" s="252"/>
      <c r="W85" s="252"/>
      <c r="X85" s="252"/>
      <c r="Y85" s="252"/>
      <c r="Z85" s="252"/>
      <c r="AA85" s="252"/>
      <c r="AB85" s="252"/>
      <c r="AC85" s="252"/>
      <c r="AD85" s="332"/>
      <c r="AE85" s="252"/>
      <c r="AF85" s="252"/>
      <c r="AG85" s="252"/>
      <c r="AH85" s="252"/>
      <c r="AI85" s="252"/>
      <c r="AJ85" s="252"/>
      <c r="AK85" s="252"/>
      <c r="AL85" s="252"/>
      <c r="AM85" s="252"/>
      <c r="AN85" s="252"/>
      <c r="AO85" s="252"/>
      <c r="AP85" s="252"/>
      <c r="AQ85" s="252"/>
      <c r="AR85" s="332"/>
      <c r="AS85" s="332"/>
      <c r="AT85" s="332"/>
      <c r="AU85" s="332"/>
      <c r="AV85" s="332"/>
      <c r="AW85" s="332"/>
      <c r="AX85" s="332"/>
      <c r="AY85" s="332"/>
      <c r="AZ85" s="332"/>
      <c r="BA85" s="332"/>
      <c r="BB85" s="332"/>
      <c r="BC85" s="332"/>
      <c r="BD85" s="332"/>
      <c r="BE85" s="332"/>
      <c r="BF85" s="332"/>
      <c r="BG85" s="332"/>
      <c r="BH85" s="332"/>
      <c r="BI85" s="332"/>
      <c r="BJ85" s="332"/>
      <c r="BK85" s="332"/>
      <c r="BL85" s="332"/>
      <c r="BM85" s="332"/>
      <c r="BN85" s="332"/>
      <c r="BO85" s="332"/>
      <c r="BP85" s="332"/>
      <c r="BQ85" s="332"/>
      <c r="BR85" s="332"/>
      <c r="BS85" s="332"/>
      <c r="BT85" s="332"/>
      <c r="BU85" s="332"/>
      <c r="BV85" s="332"/>
      <c r="BW85" s="332"/>
      <c r="BX85" s="332"/>
      <c r="BY85" s="332"/>
      <c r="BZ85" s="332"/>
      <c r="CA85" s="332"/>
      <c r="CB85" s="332"/>
      <c r="CC85" s="332"/>
      <c r="CD85" s="332"/>
      <c r="CE85" s="332"/>
      <c r="CF85" s="332"/>
      <c r="CG85" s="332"/>
      <c r="CH85" s="252"/>
      <c r="CI85" s="252"/>
      <c r="CJ85" s="252"/>
      <c r="CK85" s="252"/>
      <c r="CL85" s="252"/>
      <c r="CM85" s="252"/>
      <c r="CN85" s="252"/>
      <c r="CO85" s="252"/>
      <c r="CP85" s="252"/>
      <c r="CQ85" s="252"/>
      <c r="CR85" s="252"/>
      <c r="CS85" s="252"/>
      <c r="CT85" s="252"/>
      <c r="CU85" s="252"/>
      <c r="CV85" s="252"/>
      <c r="CW85" s="252"/>
      <c r="CX85" s="252"/>
      <c r="CY85" s="252"/>
      <c r="CZ85" s="252"/>
      <c r="DA85" s="252"/>
      <c r="DB85" s="252"/>
      <c r="DC85" s="252"/>
      <c r="DD85" s="252"/>
      <c r="DE85" s="252"/>
      <c r="DF85" s="252"/>
      <c r="DG85" s="252"/>
      <c r="DH85" s="252"/>
      <c r="DI85" s="252"/>
      <c r="DJ85" s="252"/>
      <c r="DK85" s="252"/>
      <c r="DL85" s="252"/>
      <c r="DM85" s="252"/>
      <c r="DN85" s="252"/>
      <c r="DO85" s="252"/>
      <c r="DP85" s="252"/>
      <c r="DQ85" s="252"/>
      <c r="DR85" s="252"/>
      <c r="DS85" s="252"/>
      <c r="DT85" s="252"/>
      <c r="DU85" s="252"/>
      <c r="DV85" s="252"/>
      <c r="DW85" s="252"/>
      <c r="DX85" s="252"/>
      <c r="DY85" s="252"/>
      <c r="DZ85" s="252"/>
      <c r="EA85" s="252"/>
      <c r="EB85" s="252"/>
      <c r="EC85" s="252"/>
      <c r="ED85" s="252"/>
      <c r="EE85" s="252"/>
      <c r="EF85" s="252"/>
      <c r="EG85" s="252"/>
      <c r="EH85" s="252"/>
      <c r="EI85" s="252"/>
      <c r="EJ85" s="252"/>
      <c r="EK85" s="252"/>
      <c r="EL85" s="252"/>
      <c r="EM85" s="252"/>
      <c r="EN85" s="252"/>
      <c r="EO85" s="252"/>
      <c r="EP85" s="252"/>
      <c r="EQ85" s="252"/>
      <c r="ER85" s="252"/>
      <c r="ES85" s="252"/>
      <c r="ET85" s="252"/>
      <c r="EU85" s="252"/>
      <c r="EV85" s="252"/>
      <c r="EW85" s="252"/>
      <c r="EX85" s="252"/>
      <c r="EY85" s="252"/>
      <c r="EZ85" s="252"/>
      <c r="FA85" s="252"/>
      <c r="FB85" s="252"/>
      <c r="FC85" s="252"/>
      <c r="FD85" s="252"/>
      <c r="FE85" s="252"/>
      <c r="FF85" s="252"/>
      <c r="FG85" s="252"/>
      <c r="FH85" s="252"/>
      <c r="FI85" s="252"/>
      <c r="FJ85" s="252"/>
      <c r="FK85" s="252"/>
      <c r="FL85" s="252"/>
      <c r="FM85" s="252"/>
      <c r="FN85" s="252"/>
      <c r="FO85" s="252"/>
      <c r="FP85" s="252"/>
      <c r="FQ85" s="252"/>
      <c r="FR85" s="252"/>
      <c r="FS85" s="252"/>
      <c r="FT85" s="252"/>
      <c r="FU85" s="252"/>
      <c r="FV85" s="252"/>
      <c r="FW85" s="252"/>
      <c r="FX85" s="252"/>
      <c r="FY85" s="252"/>
      <c r="FZ85" s="252"/>
      <c r="GA85" s="252"/>
      <c r="GB85" s="252"/>
      <c r="GC85" s="252"/>
      <c r="GD85" s="252"/>
      <c r="GE85" s="252"/>
      <c r="GF85" s="252"/>
      <c r="GG85" s="252"/>
      <c r="GH85" s="252"/>
      <c r="GI85" s="252"/>
      <c r="GJ85" s="252"/>
      <c r="GK85" s="252"/>
      <c r="GL85" s="252"/>
      <c r="GM85" s="252"/>
      <c r="GN85" s="252"/>
      <c r="GO85" s="252"/>
      <c r="GP85" s="252"/>
      <c r="GQ85" s="252"/>
      <c r="GR85" s="252"/>
      <c r="GS85" s="252"/>
      <c r="GT85" s="252"/>
      <c r="GU85" s="252"/>
      <c r="GV85" s="252"/>
      <c r="GW85" s="252"/>
      <c r="GX85" s="252"/>
      <c r="GY85" s="252"/>
      <c r="GZ85" s="252"/>
      <c r="HA85" s="252"/>
      <c r="HB85" s="252"/>
      <c r="HC85" s="252"/>
      <c r="HD85" s="252"/>
      <c r="HE85" s="252"/>
      <c r="HF85" s="252"/>
      <c r="HG85" s="252"/>
      <c r="HH85" s="252"/>
      <c r="HI85" s="252"/>
      <c r="HJ85" s="252"/>
      <c r="HK85" s="252"/>
      <c r="HL85" s="252"/>
      <c r="HM85" s="252"/>
      <c r="HN85" s="252"/>
      <c r="HO85" s="252"/>
      <c r="HP85" s="252"/>
      <c r="HQ85" s="252"/>
      <c r="HR85" s="252"/>
      <c r="HS85" s="252"/>
      <c r="HT85" s="252"/>
      <c r="HU85" s="252"/>
      <c r="HV85" s="252"/>
      <c r="HW85" s="252"/>
      <c r="HX85" s="252"/>
      <c r="HY85" s="252"/>
      <c r="HZ85" s="252"/>
      <c r="IA85" s="252"/>
      <c r="IB85" s="252"/>
      <c r="IC85" s="252"/>
      <c r="ID85" s="252"/>
      <c r="IE85" s="252"/>
      <c r="IF85" s="252"/>
      <c r="IG85" s="252"/>
      <c r="IH85" s="252"/>
      <c r="II85" s="252"/>
      <c r="IJ85" s="252"/>
      <c r="IK85" s="252"/>
      <c r="IL85" s="252"/>
      <c r="IM85" s="252"/>
      <c r="IN85" s="252"/>
      <c r="IO85" s="252"/>
      <c r="IP85" s="252"/>
      <c r="IQ85" s="252"/>
      <c r="IR85" s="252"/>
      <c r="IS85" s="252"/>
      <c r="IT85" s="252"/>
      <c r="IU85" s="252"/>
      <c r="IV85" s="252"/>
      <c r="IW85" s="252"/>
      <c r="IX85" s="252"/>
      <c r="IY85" s="252"/>
      <c r="IZ85" s="252"/>
      <c r="JA85" s="252"/>
      <c r="JB85" s="252"/>
      <c r="JC85" s="252"/>
      <c r="JD85" s="252"/>
      <c r="JE85" s="252"/>
      <c r="JF85" s="252"/>
      <c r="JG85" s="252"/>
      <c r="JH85" s="252"/>
      <c r="JI85" s="252"/>
      <c r="JJ85" s="252"/>
      <c r="JK85" s="252"/>
      <c r="JL85" s="252"/>
    </row>
    <row r="86" spans="1:272" s="330" customFormat="1">
      <c r="A86" s="253"/>
      <c r="B86" s="252"/>
      <c r="C86" s="252"/>
      <c r="D86" s="252"/>
      <c r="E86" s="252"/>
      <c r="F86" s="252"/>
      <c r="G86" s="252"/>
      <c r="H86" s="252"/>
      <c r="I86" s="252"/>
      <c r="J86" s="252"/>
      <c r="K86" s="252"/>
      <c r="L86" s="252"/>
      <c r="M86" s="252"/>
      <c r="N86" s="252"/>
      <c r="O86" s="252"/>
      <c r="P86" s="332"/>
      <c r="Q86" s="252"/>
      <c r="R86" s="252"/>
      <c r="S86" s="252"/>
      <c r="T86" s="252"/>
      <c r="U86" s="252"/>
      <c r="V86" s="252"/>
      <c r="W86" s="252"/>
      <c r="X86" s="252"/>
      <c r="Y86" s="252"/>
      <c r="Z86" s="252"/>
      <c r="AA86" s="252"/>
      <c r="AB86" s="252"/>
      <c r="AC86" s="252"/>
      <c r="AD86" s="332"/>
      <c r="AE86" s="252"/>
      <c r="AF86" s="252"/>
      <c r="AG86" s="252"/>
      <c r="AH86" s="252"/>
      <c r="AI86" s="252"/>
      <c r="AJ86" s="252"/>
      <c r="AK86" s="252"/>
      <c r="AL86" s="252"/>
      <c r="AM86" s="252"/>
      <c r="AN86" s="252"/>
      <c r="AO86" s="252"/>
      <c r="AP86" s="252"/>
      <c r="AQ86" s="252"/>
      <c r="AR86" s="332"/>
      <c r="AS86" s="332"/>
      <c r="AT86" s="332"/>
      <c r="AU86" s="332"/>
      <c r="AV86" s="332"/>
      <c r="AW86" s="332"/>
      <c r="AX86" s="332"/>
      <c r="AY86" s="332"/>
      <c r="AZ86" s="332"/>
      <c r="BA86" s="332"/>
      <c r="BB86" s="332"/>
      <c r="BC86" s="332"/>
      <c r="BD86" s="332"/>
      <c r="BE86" s="332"/>
      <c r="BF86" s="332"/>
      <c r="BG86" s="332"/>
      <c r="BH86" s="332"/>
      <c r="BI86" s="332"/>
      <c r="BJ86" s="332"/>
      <c r="BK86" s="332"/>
      <c r="BL86" s="332"/>
      <c r="BM86" s="332"/>
      <c r="BN86" s="332"/>
      <c r="BO86" s="332"/>
      <c r="BP86" s="332"/>
      <c r="BQ86" s="332"/>
      <c r="BR86" s="332"/>
      <c r="BS86" s="332"/>
      <c r="BT86" s="332"/>
      <c r="BU86" s="332"/>
      <c r="BV86" s="332"/>
      <c r="BW86" s="332"/>
      <c r="BX86" s="332"/>
      <c r="BY86" s="332"/>
      <c r="BZ86" s="332"/>
      <c r="CA86" s="332"/>
      <c r="CB86" s="332"/>
      <c r="CC86" s="332"/>
      <c r="CD86" s="332"/>
      <c r="CE86" s="332"/>
      <c r="CF86" s="332"/>
      <c r="CG86" s="332"/>
      <c r="CH86" s="252"/>
      <c r="CI86" s="252"/>
      <c r="CJ86" s="252"/>
      <c r="CK86" s="252"/>
      <c r="CL86" s="252"/>
      <c r="CM86" s="252"/>
      <c r="CN86" s="252"/>
      <c r="CO86" s="252"/>
      <c r="CP86" s="252"/>
      <c r="CQ86" s="252"/>
      <c r="CR86" s="252"/>
      <c r="CS86" s="252"/>
      <c r="CT86" s="252"/>
      <c r="CU86" s="252"/>
      <c r="CV86" s="252"/>
      <c r="CW86" s="252"/>
      <c r="CX86" s="252"/>
      <c r="CY86" s="252"/>
      <c r="CZ86" s="252"/>
      <c r="DA86" s="252"/>
      <c r="DB86" s="252"/>
      <c r="DC86" s="252"/>
      <c r="DD86" s="252"/>
      <c r="DE86" s="252"/>
      <c r="DF86" s="252"/>
      <c r="DG86" s="252"/>
      <c r="DH86" s="252"/>
      <c r="DI86" s="252"/>
      <c r="DJ86" s="252"/>
      <c r="DK86" s="252"/>
      <c r="DL86" s="252"/>
      <c r="DM86" s="252"/>
      <c r="DN86" s="252"/>
      <c r="DO86" s="252"/>
      <c r="DP86" s="252"/>
      <c r="DQ86" s="252"/>
      <c r="DR86" s="252"/>
      <c r="DS86" s="252"/>
      <c r="DT86" s="252"/>
      <c r="DU86" s="252"/>
      <c r="DV86" s="252"/>
      <c r="DW86" s="252"/>
      <c r="DX86" s="252"/>
      <c r="DY86" s="252"/>
      <c r="DZ86" s="252"/>
      <c r="EA86" s="252"/>
      <c r="EB86" s="252"/>
      <c r="EC86" s="252"/>
      <c r="ED86" s="252"/>
      <c r="EE86" s="252"/>
      <c r="EF86" s="252"/>
      <c r="EG86" s="252"/>
      <c r="EH86" s="252"/>
      <c r="EI86" s="252"/>
      <c r="EJ86" s="252"/>
      <c r="EK86" s="252"/>
      <c r="EL86" s="252"/>
      <c r="EM86" s="252"/>
      <c r="EN86" s="252"/>
      <c r="EO86" s="252"/>
      <c r="EP86" s="252"/>
      <c r="EQ86" s="252"/>
      <c r="ER86" s="252"/>
      <c r="ES86" s="252"/>
      <c r="ET86" s="252"/>
      <c r="EU86" s="252"/>
      <c r="EV86" s="252"/>
      <c r="EW86" s="252"/>
      <c r="EX86" s="252"/>
      <c r="EY86" s="252"/>
      <c r="EZ86" s="252"/>
      <c r="FA86" s="252"/>
      <c r="FB86" s="252"/>
      <c r="FC86" s="252"/>
      <c r="FD86" s="252"/>
      <c r="FE86" s="252"/>
      <c r="FF86" s="252"/>
      <c r="FG86" s="252"/>
      <c r="FH86" s="252"/>
      <c r="FI86" s="252"/>
      <c r="FJ86" s="252"/>
      <c r="FK86" s="252"/>
      <c r="FL86" s="252"/>
      <c r="FM86" s="252"/>
      <c r="FN86" s="252"/>
      <c r="FO86" s="252"/>
      <c r="FP86" s="252"/>
      <c r="FQ86" s="252"/>
      <c r="FR86" s="252"/>
      <c r="FS86" s="252"/>
      <c r="FT86" s="252"/>
      <c r="FU86" s="252"/>
      <c r="FV86" s="252"/>
      <c r="FW86" s="252"/>
      <c r="FX86" s="252"/>
      <c r="FY86" s="252"/>
      <c r="FZ86" s="252"/>
      <c r="GA86" s="252"/>
      <c r="GB86" s="252"/>
      <c r="GC86" s="252"/>
      <c r="GD86" s="252"/>
      <c r="GE86" s="252"/>
      <c r="GF86" s="252"/>
      <c r="GG86" s="252"/>
      <c r="GH86" s="252"/>
      <c r="GI86" s="252"/>
      <c r="GJ86" s="252"/>
      <c r="GK86" s="252"/>
      <c r="GL86" s="252"/>
      <c r="GM86" s="252"/>
      <c r="GN86" s="252"/>
      <c r="GO86" s="252"/>
      <c r="GP86" s="252"/>
      <c r="GQ86" s="252"/>
      <c r="GR86" s="252"/>
      <c r="GS86" s="252"/>
      <c r="GT86" s="252"/>
      <c r="GU86" s="252"/>
      <c r="GV86" s="252"/>
      <c r="GW86" s="252"/>
      <c r="GX86" s="252"/>
      <c r="GY86" s="252"/>
      <c r="GZ86" s="252"/>
      <c r="HA86" s="252"/>
      <c r="HB86" s="252"/>
      <c r="HC86" s="252"/>
      <c r="HD86" s="252"/>
      <c r="HE86" s="252"/>
      <c r="HF86" s="252"/>
      <c r="HG86" s="252"/>
      <c r="HH86" s="252"/>
      <c r="HI86" s="252"/>
      <c r="HJ86" s="252"/>
      <c r="HK86" s="252"/>
      <c r="HL86" s="252"/>
      <c r="HM86" s="252"/>
      <c r="HN86" s="252"/>
      <c r="HO86" s="252"/>
      <c r="HP86" s="252"/>
      <c r="HQ86" s="252"/>
      <c r="HR86" s="252"/>
      <c r="HS86" s="252"/>
      <c r="HT86" s="252"/>
      <c r="HU86" s="252"/>
      <c r="HV86" s="252"/>
      <c r="HW86" s="252"/>
      <c r="HX86" s="252"/>
      <c r="HY86" s="252"/>
      <c r="HZ86" s="252"/>
      <c r="IA86" s="252"/>
      <c r="IB86" s="252"/>
      <c r="IC86" s="252"/>
      <c r="ID86" s="252"/>
      <c r="IE86" s="252"/>
      <c r="IF86" s="252"/>
      <c r="IG86" s="252"/>
      <c r="IH86" s="252"/>
      <c r="II86" s="252"/>
      <c r="IJ86" s="252"/>
      <c r="IK86" s="252"/>
      <c r="IL86" s="252"/>
      <c r="IM86" s="252"/>
      <c r="IN86" s="252"/>
      <c r="IO86" s="252"/>
      <c r="IP86" s="252"/>
      <c r="IQ86" s="252"/>
      <c r="IR86" s="252"/>
      <c r="IS86" s="252"/>
      <c r="IT86" s="252"/>
      <c r="IU86" s="252"/>
      <c r="IV86" s="252"/>
      <c r="IW86" s="252"/>
      <c r="IX86" s="252"/>
      <c r="IY86" s="252"/>
      <c r="IZ86" s="252"/>
      <c r="JA86" s="252"/>
      <c r="JB86" s="252"/>
      <c r="JC86" s="252"/>
      <c r="JD86" s="252"/>
      <c r="JE86" s="252"/>
      <c r="JF86" s="252"/>
      <c r="JG86" s="252"/>
      <c r="JH86" s="252"/>
      <c r="JI86" s="252"/>
      <c r="JJ86" s="252"/>
      <c r="JK86" s="252"/>
      <c r="JL86" s="252"/>
    </row>
    <row r="87" spans="1:272" s="330" customFormat="1">
      <c r="A87" s="253"/>
      <c r="B87" s="252"/>
      <c r="C87" s="252"/>
      <c r="D87" s="252"/>
      <c r="E87" s="252"/>
      <c r="F87" s="252"/>
      <c r="G87" s="252"/>
      <c r="H87" s="252"/>
      <c r="I87" s="252"/>
      <c r="J87" s="252"/>
      <c r="K87" s="252"/>
      <c r="L87" s="252"/>
      <c r="M87" s="252"/>
      <c r="N87" s="252"/>
      <c r="O87" s="252"/>
      <c r="P87" s="332"/>
      <c r="Q87" s="252"/>
      <c r="R87" s="252"/>
      <c r="S87" s="252"/>
      <c r="T87" s="252"/>
      <c r="U87" s="252"/>
      <c r="V87" s="252"/>
      <c r="W87" s="252"/>
      <c r="X87" s="252"/>
      <c r="Y87" s="252"/>
      <c r="Z87" s="252"/>
      <c r="AA87" s="252"/>
      <c r="AB87" s="252"/>
      <c r="AC87" s="252"/>
      <c r="AD87" s="332"/>
      <c r="AE87" s="252"/>
      <c r="AF87" s="252"/>
      <c r="AG87" s="252"/>
      <c r="AH87" s="252"/>
      <c r="AI87" s="252"/>
      <c r="AJ87" s="252"/>
      <c r="AK87" s="252"/>
      <c r="AL87" s="252"/>
      <c r="AM87" s="252"/>
      <c r="AN87" s="252"/>
      <c r="AO87" s="252"/>
      <c r="AP87" s="252"/>
      <c r="AQ87" s="252"/>
      <c r="AR87" s="332"/>
      <c r="AS87" s="332"/>
      <c r="AT87" s="332"/>
      <c r="AU87" s="332"/>
      <c r="AV87" s="332"/>
      <c r="AW87" s="332"/>
      <c r="AX87" s="332"/>
      <c r="AY87" s="332"/>
      <c r="AZ87" s="332"/>
      <c r="BA87" s="332"/>
      <c r="BB87" s="332"/>
      <c r="BC87" s="332"/>
      <c r="BD87" s="332"/>
      <c r="BE87" s="332"/>
      <c r="BF87" s="332"/>
      <c r="BG87" s="332"/>
      <c r="BH87" s="332"/>
      <c r="BI87" s="332"/>
      <c r="BJ87" s="332"/>
      <c r="BK87" s="332"/>
      <c r="BL87" s="332"/>
      <c r="BM87" s="332"/>
      <c r="BN87" s="332"/>
      <c r="BO87" s="332"/>
      <c r="BP87" s="332"/>
      <c r="BQ87" s="332"/>
      <c r="BR87" s="332"/>
      <c r="BS87" s="332"/>
      <c r="BT87" s="332"/>
      <c r="BU87" s="332"/>
      <c r="BV87" s="332"/>
      <c r="BW87" s="332"/>
      <c r="BX87" s="332"/>
      <c r="BY87" s="332"/>
      <c r="BZ87" s="332"/>
      <c r="CA87" s="332"/>
      <c r="CB87" s="332"/>
      <c r="CC87" s="332"/>
      <c r="CD87" s="332"/>
      <c r="CE87" s="332"/>
      <c r="CF87" s="332"/>
      <c r="CG87" s="332"/>
      <c r="CH87" s="252"/>
      <c r="CI87" s="252"/>
      <c r="CJ87" s="252"/>
      <c r="CK87" s="252"/>
      <c r="CL87" s="252"/>
      <c r="CM87" s="252"/>
      <c r="CN87" s="252"/>
      <c r="CO87" s="252"/>
      <c r="CP87" s="252"/>
      <c r="CQ87" s="252"/>
      <c r="CR87" s="252"/>
      <c r="CS87" s="252"/>
      <c r="CT87" s="252"/>
      <c r="CU87" s="252"/>
      <c r="CV87" s="252"/>
      <c r="CW87" s="252"/>
      <c r="CX87" s="252"/>
      <c r="CY87" s="252"/>
      <c r="CZ87" s="252"/>
      <c r="DA87" s="252"/>
      <c r="DB87" s="252"/>
      <c r="DC87" s="252"/>
      <c r="DD87" s="252"/>
      <c r="DE87" s="252"/>
      <c r="DF87" s="252"/>
      <c r="DG87" s="252"/>
      <c r="DH87" s="252"/>
      <c r="DI87" s="252"/>
      <c r="DJ87" s="252"/>
      <c r="DK87" s="252"/>
      <c r="DL87" s="252"/>
      <c r="DM87" s="252"/>
      <c r="DN87" s="252"/>
      <c r="DO87" s="252"/>
      <c r="DP87" s="252"/>
      <c r="DQ87" s="252"/>
      <c r="DR87" s="252"/>
      <c r="DS87" s="252"/>
      <c r="DT87" s="252"/>
      <c r="DU87" s="252"/>
      <c r="DV87" s="252"/>
      <c r="DW87" s="252"/>
      <c r="DX87" s="252"/>
      <c r="DY87" s="252"/>
      <c r="DZ87" s="252"/>
      <c r="EA87" s="252"/>
      <c r="EB87" s="252"/>
      <c r="EC87" s="252"/>
      <c r="ED87" s="252"/>
      <c r="EE87" s="252"/>
      <c r="EF87" s="252"/>
      <c r="EG87" s="252"/>
      <c r="EH87" s="252"/>
      <c r="EI87" s="252"/>
      <c r="EJ87" s="252"/>
      <c r="EK87" s="252"/>
      <c r="EL87" s="252"/>
      <c r="EM87" s="252"/>
      <c r="EN87" s="252"/>
      <c r="EO87" s="252"/>
      <c r="EP87" s="252"/>
      <c r="EQ87" s="252"/>
      <c r="ER87" s="252"/>
      <c r="ES87" s="252"/>
      <c r="ET87" s="252"/>
      <c r="EU87" s="252"/>
      <c r="EV87" s="252"/>
      <c r="EW87" s="252"/>
      <c r="EX87" s="252"/>
      <c r="EY87" s="252"/>
      <c r="EZ87" s="252"/>
      <c r="FA87" s="252"/>
      <c r="FB87" s="252"/>
      <c r="FC87" s="252"/>
      <c r="FD87" s="252"/>
      <c r="FE87" s="252"/>
      <c r="FF87" s="252"/>
      <c r="FG87" s="252"/>
      <c r="FH87" s="252"/>
      <c r="FI87" s="252"/>
      <c r="FJ87" s="252"/>
      <c r="FK87" s="252"/>
      <c r="FL87" s="252"/>
      <c r="FM87" s="252"/>
      <c r="FN87" s="252"/>
      <c r="FO87" s="252"/>
      <c r="FP87" s="252"/>
      <c r="FQ87" s="252"/>
      <c r="FR87" s="252"/>
      <c r="FS87" s="252"/>
      <c r="FT87" s="252"/>
      <c r="FU87" s="252"/>
      <c r="FV87" s="252"/>
      <c r="FW87" s="252"/>
      <c r="FX87" s="252"/>
      <c r="FY87" s="252"/>
      <c r="FZ87" s="252"/>
      <c r="GA87" s="252"/>
      <c r="GB87" s="252"/>
      <c r="GC87" s="252"/>
      <c r="GD87" s="252"/>
      <c r="GE87" s="252"/>
      <c r="GF87" s="252"/>
      <c r="GG87" s="252"/>
      <c r="GH87" s="252"/>
      <c r="GI87" s="252"/>
      <c r="GJ87" s="252"/>
      <c r="GK87" s="252"/>
      <c r="GL87" s="252"/>
      <c r="GM87" s="252"/>
      <c r="GN87" s="252"/>
      <c r="GO87" s="252"/>
      <c r="GP87" s="252"/>
      <c r="GQ87" s="252"/>
      <c r="GR87" s="252"/>
      <c r="GS87" s="252"/>
      <c r="GT87" s="252"/>
      <c r="GU87" s="252"/>
      <c r="GV87" s="252"/>
      <c r="GW87" s="252"/>
      <c r="GX87" s="252"/>
      <c r="GY87" s="252"/>
      <c r="GZ87" s="252"/>
      <c r="HA87" s="252"/>
      <c r="HB87" s="252"/>
      <c r="HC87" s="252"/>
      <c r="HD87" s="252"/>
      <c r="HE87" s="252"/>
      <c r="HF87" s="252"/>
      <c r="HG87" s="252"/>
      <c r="HH87" s="252"/>
      <c r="HI87" s="252"/>
      <c r="HJ87" s="252"/>
      <c r="HK87" s="252"/>
      <c r="HL87" s="252"/>
      <c r="HM87" s="252"/>
      <c r="HN87" s="252"/>
      <c r="HO87" s="252"/>
      <c r="HP87" s="252"/>
      <c r="HQ87" s="252"/>
      <c r="HR87" s="252"/>
      <c r="HS87" s="252"/>
      <c r="HT87" s="252"/>
      <c r="HU87" s="252"/>
      <c r="HV87" s="252"/>
      <c r="HW87" s="252"/>
      <c r="HX87" s="252"/>
      <c r="HY87" s="252"/>
      <c r="HZ87" s="252"/>
      <c r="IA87" s="252"/>
      <c r="IB87" s="252"/>
      <c r="IC87" s="252"/>
      <c r="ID87" s="252"/>
      <c r="IE87" s="252"/>
      <c r="IF87" s="252"/>
      <c r="IG87" s="252"/>
      <c r="IH87" s="252"/>
      <c r="II87" s="252"/>
      <c r="IJ87" s="252"/>
      <c r="IK87" s="252"/>
      <c r="IL87" s="252"/>
      <c r="IM87" s="252"/>
      <c r="IN87" s="252"/>
      <c r="IO87" s="252"/>
      <c r="IP87" s="252"/>
      <c r="IQ87" s="252"/>
      <c r="IR87" s="252"/>
      <c r="IS87" s="252"/>
      <c r="IT87" s="252"/>
      <c r="IU87" s="252"/>
      <c r="IV87" s="252"/>
      <c r="IW87" s="252"/>
      <c r="IX87" s="252"/>
      <c r="IY87" s="252"/>
      <c r="IZ87" s="252"/>
      <c r="JA87" s="252"/>
      <c r="JB87" s="252"/>
      <c r="JC87" s="252"/>
      <c r="JD87" s="252"/>
      <c r="JE87" s="252"/>
      <c r="JF87" s="252"/>
      <c r="JG87" s="252"/>
      <c r="JH87" s="252"/>
      <c r="JI87" s="252"/>
      <c r="JJ87" s="252"/>
      <c r="JK87" s="252"/>
      <c r="JL87" s="252"/>
    </row>
    <row r="88" spans="1:272" s="330" customFormat="1">
      <c r="A88" s="253"/>
      <c r="B88" s="252"/>
      <c r="C88" s="252"/>
      <c r="D88" s="252"/>
      <c r="E88" s="252"/>
      <c r="F88" s="252"/>
      <c r="G88" s="252"/>
      <c r="H88" s="252"/>
      <c r="I88" s="252"/>
      <c r="J88" s="252"/>
      <c r="K88" s="252"/>
      <c r="L88" s="252"/>
      <c r="M88" s="252"/>
      <c r="N88" s="252"/>
      <c r="O88" s="252"/>
      <c r="P88" s="332"/>
      <c r="Q88" s="252"/>
      <c r="R88" s="252"/>
      <c r="S88" s="252"/>
      <c r="T88" s="252"/>
      <c r="U88" s="252"/>
      <c r="V88" s="252"/>
      <c r="W88" s="252"/>
      <c r="X88" s="252"/>
      <c r="Y88" s="252"/>
      <c r="Z88" s="252"/>
      <c r="AA88" s="252"/>
      <c r="AB88" s="252"/>
      <c r="AC88" s="252"/>
      <c r="AD88" s="332"/>
      <c r="AE88" s="252"/>
      <c r="AF88" s="252"/>
      <c r="AG88" s="252"/>
      <c r="AH88" s="252"/>
      <c r="AI88" s="252"/>
      <c r="AJ88" s="252"/>
      <c r="AK88" s="252"/>
      <c r="AL88" s="252"/>
      <c r="AM88" s="252"/>
      <c r="AN88" s="252"/>
      <c r="AO88" s="252"/>
      <c r="AP88" s="252"/>
      <c r="AQ88" s="252"/>
      <c r="AR88" s="332"/>
      <c r="AS88" s="332"/>
      <c r="AT88" s="332"/>
      <c r="AU88" s="332"/>
      <c r="AV88" s="332"/>
      <c r="AW88" s="332"/>
      <c r="AX88" s="332"/>
      <c r="AY88" s="332"/>
      <c r="AZ88" s="332"/>
      <c r="BA88" s="332"/>
      <c r="BB88" s="332"/>
      <c r="BC88" s="332"/>
      <c r="BD88" s="332"/>
      <c r="BE88" s="332"/>
      <c r="BF88" s="332"/>
      <c r="BG88" s="332"/>
      <c r="BH88" s="332"/>
      <c r="BI88" s="332"/>
      <c r="BJ88" s="332"/>
      <c r="BK88" s="332"/>
      <c r="BL88" s="332"/>
      <c r="BM88" s="332"/>
      <c r="BN88" s="332"/>
      <c r="BO88" s="332"/>
      <c r="BP88" s="332"/>
      <c r="BQ88" s="332"/>
      <c r="BR88" s="332"/>
      <c r="BS88" s="332"/>
      <c r="BT88" s="332"/>
      <c r="BU88" s="332"/>
      <c r="BV88" s="332"/>
      <c r="BW88" s="332"/>
      <c r="BX88" s="332"/>
      <c r="BY88" s="332"/>
      <c r="BZ88" s="332"/>
      <c r="CA88" s="332"/>
      <c r="CB88" s="332"/>
      <c r="CC88" s="332"/>
      <c r="CD88" s="332"/>
      <c r="CE88" s="332"/>
      <c r="CF88" s="332"/>
      <c r="CG88" s="332"/>
      <c r="CH88" s="252"/>
      <c r="CI88" s="252"/>
      <c r="CJ88" s="252"/>
      <c r="CK88" s="252"/>
      <c r="CL88" s="252"/>
      <c r="CM88" s="252"/>
      <c r="CN88" s="252"/>
      <c r="CO88" s="252"/>
      <c r="CP88" s="252"/>
      <c r="CQ88" s="252"/>
      <c r="CR88" s="252"/>
      <c r="CS88" s="252"/>
      <c r="CT88" s="252"/>
      <c r="CU88" s="252"/>
      <c r="CV88" s="252"/>
      <c r="CW88" s="252"/>
      <c r="CX88" s="252"/>
      <c r="CY88" s="252"/>
      <c r="CZ88" s="252"/>
      <c r="DA88" s="252"/>
      <c r="DB88" s="252"/>
      <c r="DC88" s="252"/>
      <c r="DD88" s="252"/>
      <c r="DE88" s="252"/>
      <c r="DF88" s="252"/>
      <c r="DG88" s="252"/>
      <c r="DH88" s="252"/>
      <c r="DI88" s="252"/>
      <c r="DJ88" s="252"/>
      <c r="DK88" s="252"/>
      <c r="DL88" s="252"/>
      <c r="DM88" s="252"/>
      <c r="DN88" s="252"/>
      <c r="DO88" s="252"/>
      <c r="DP88" s="252"/>
      <c r="DQ88" s="252"/>
      <c r="DR88" s="252"/>
      <c r="DS88" s="252"/>
      <c r="DT88" s="252"/>
      <c r="DU88" s="252"/>
      <c r="DV88" s="252"/>
      <c r="DW88" s="252"/>
      <c r="DX88" s="252"/>
      <c r="DY88" s="252"/>
      <c r="DZ88" s="252"/>
      <c r="EA88" s="252"/>
      <c r="EB88" s="252"/>
      <c r="EC88" s="252"/>
      <c r="ED88" s="252"/>
      <c r="EE88" s="252"/>
      <c r="EF88" s="252"/>
      <c r="EG88" s="252"/>
      <c r="EH88" s="252"/>
      <c r="EI88" s="252"/>
      <c r="EJ88" s="252"/>
      <c r="EK88" s="252"/>
      <c r="EL88" s="252"/>
      <c r="EM88" s="252"/>
      <c r="EN88" s="252"/>
      <c r="EO88" s="252"/>
      <c r="EP88" s="252"/>
      <c r="EQ88" s="252"/>
      <c r="ER88" s="252"/>
      <c r="ES88" s="252"/>
      <c r="ET88" s="252"/>
      <c r="EU88" s="252"/>
      <c r="EV88" s="252"/>
      <c r="EW88" s="252"/>
      <c r="EX88" s="252"/>
      <c r="EY88" s="252"/>
      <c r="EZ88" s="252"/>
      <c r="FA88" s="252"/>
      <c r="FB88" s="252"/>
      <c r="FC88" s="252"/>
      <c r="FD88" s="252"/>
      <c r="FE88" s="252"/>
      <c r="FF88" s="252"/>
      <c r="FG88" s="252"/>
      <c r="FH88" s="252"/>
      <c r="FI88" s="252"/>
      <c r="FJ88" s="252"/>
      <c r="FK88" s="252"/>
      <c r="FL88" s="252"/>
      <c r="FM88" s="252"/>
      <c r="FN88" s="252"/>
      <c r="FO88" s="252"/>
      <c r="FP88" s="252"/>
      <c r="FQ88" s="252"/>
      <c r="FR88" s="252"/>
      <c r="FS88" s="252"/>
      <c r="FT88" s="252"/>
      <c r="FU88" s="252"/>
      <c r="FV88" s="252"/>
      <c r="FW88" s="252"/>
      <c r="FX88" s="252"/>
      <c r="FY88" s="252"/>
      <c r="FZ88" s="252"/>
      <c r="GA88" s="252"/>
      <c r="GB88" s="252"/>
      <c r="GC88" s="252"/>
      <c r="GD88" s="252"/>
      <c r="GE88" s="252"/>
      <c r="GF88" s="252"/>
      <c r="GG88" s="252"/>
      <c r="GH88" s="252"/>
      <c r="GI88" s="252"/>
      <c r="GJ88" s="252"/>
      <c r="GK88" s="252"/>
      <c r="GL88" s="252"/>
      <c r="GM88" s="252"/>
      <c r="GN88" s="252"/>
      <c r="GO88" s="252"/>
      <c r="GP88" s="252"/>
      <c r="GQ88" s="252"/>
      <c r="GR88" s="252"/>
      <c r="GS88" s="252"/>
      <c r="GT88" s="252"/>
      <c r="GU88" s="252"/>
      <c r="GV88" s="252"/>
      <c r="GW88" s="252"/>
      <c r="GX88" s="252"/>
      <c r="GY88" s="252"/>
      <c r="GZ88" s="252"/>
      <c r="HA88" s="252"/>
      <c r="HB88" s="252"/>
      <c r="HC88" s="252"/>
      <c r="HD88" s="252"/>
      <c r="HE88" s="252"/>
      <c r="HF88" s="252"/>
      <c r="HG88" s="252"/>
      <c r="HH88" s="252"/>
      <c r="HI88" s="252"/>
      <c r="HJ88" s="252"/>
      <c r="HK88" s="252"/>
      <c r="HL88" s="252"/>
      <c r="HM88" s="252"/>
      <c r="HN88" s="252"/>
      <c r="HO88" s="252"/>
      <c r="HP88" s="252"/>
      <c r="HQ88" s="252"/>
      <c r="HR88" s="252"/>
      <c r="HS88" s="252"/>
      <c r="HT88" s="252"/>
      <c r="HU88" s="252"/>
      <c r="HV88" s="252"/>
      <c r="HW88" s="252"/>
      <c r="HX88" s="252"/>
      <c r="HY88" s="252"/>
      <c r="HZ88" s="252"/>
      <c r="IA88" s="252"/>
      <c r="IB88" s="252"/>
      <c r="IC88" s="252"/>
      <c r="ID88" s="252"/>
      <c r="IE88" s="252"/>
      <c r="IF88" s="252"/>
      <c r="IG88" s="252"/>
      <c r="IH88" s="252"/>
      <c r="II88" s="252"/>
      <c r="IJ88" s="252"/>
      <c r="IK88" s="252"/>
      <c r="IL88" s="252"/>
      <c r="IM88" s="252"/>
      <c r="IN88" s="252"/>
      <c r="IO88" s="252"/>
      <c r="IP88" s="252"/>
      <c r="IQ88" s="252"/>
      <c r="IR88" s="252"/>
      <c r="IS88" s="252"/>
      <c r="IT88" s="252"/>
      <c r="IU88" s="252"/>
      <c r="IV88" s="252"/>
      <c r="IW88" s="252"/>
      <c r="IX88" s="252"/>
      <c r="IY88" s="252"/>
      <c r="IZ88" s="252"/>
      <c r="JA88" s="252"/>
      <c r="JB88" s="252"/>
      <c r="JC88" s="252"/>
      <c r="JD88" s="252"/>
      <c r="JE88" s="252"/>
      <c r="JF88" s="252"/>
      <c r="JG88" s="252"/>
      <c r="JH88" s="252"/>
      <c r="JI88" s="252"/>
      <c r="JJ88" s="252"/>
      <c r="JK88" s="252"/>
      <c r="JL88" s="252"/>
    </row>
    <row r="89" spans="1:272" s="330" customFormat="1">
      <c r="A89" s="253"/>
      <c r="B89" s="252"/>
      <c r="C89" s="252"/>
      <c r="D89" s="252"/>
      <c r="E89" s="252"/>
      <c r="F89" s="252"/>
      <c r="G89" s="252"/>
      <c r="H89" s="252"/>
      <c r="I89" s="252"/>
      <c r="J89" s="252"/>
      <c r="K89" s="252"/>
      <c r="L89" s="252"/>
      <c r="M89" s="252"/>
      <c r="N89" s="252"/>
      <c r="O89" s="252"/>
      <c r="P89" s="332"/>
      <c r="Q89" s="252"/>
      <c r="R89" s="252"/>
      <c r="S89" s="252"/>
      <c r="T89" s="252"/>
      <c r="U89" s="252"/>
      <c r="V89" s="252"/>
      <c r="W89" s="252"/>
      <c r="X89" s="252"/>
      <c r="Y89" s="252"/>
      <c r="Z89" s="252"/>
      <c r="AA89" s="252"/>
      <c r="AB89" s="252"/>
      <c r="AC89" s="252"/>
      <c r="AD89" s="332"/>
      <c r="AE89" s="252"/>
      <c r="AF89" s="252"/>
      <c r="AG89" s="252"/>
      <c r="AH89" s="252"/>
      <c r="AI89" s="252"/>
      <c r="AJ89" s="252"/>
      <c r="AK89" s="252"/>
      <c r="AL89" s="252"/>
      <c r="AM89" s="252"/>
      <c r="AN89" s="252"/>
      <c r="AO89" s="252"/>
      <c r="AP89" s="252"/>
      <c r="AQ89" s="252"/>
      <c r="AR89" s="332"/>
      <c r="AS89" s="332"/>
      <c r="AT89" s="332"/>
      <c r="AU89" s="332"/>
      <c r="AV89" s="332"/>
      <c r="AW89" s="332"/>
      <c r="AX89" s="332"/>
      <c r="AY89" s="332"/>
      <c r="AZ89" s="332"/>
      <c r="BA89" s="332"/>
      <c r="BB89" s="332"/>
      <c r="BC89" s="332"/>
      <c r="BD89" s="332"/>
      <c r="BE89" s="332"/>
      <c r="BF89" s="332"/>
      <c r="BG89" s="332"/>
      <c r="BH89" s="332"/>
      <c r="BI89" s="332"/>
      <c r="BJ89" s="332"/>
      <c r="BK89" s="332"/>
      <c r="BL89" s="332"/>
      <c r="BM89" s="332"/>
      <c r="BN89" s="332"/>
      <c r="BO89" s="332"/>
      <c r="BP89" s="332"/>
      <c r="BQ89" s="332"/>
      <c r="BR89" s="332"/>
      <c r="BS89" s="332"/>
      <c r="BT89" s="332"/>
      <c r="BU89" s="332"/>
      <c r="BV89" s="332"/>
      <c r="BW89" s="332"/>
      <c r="BX89" s="332"/>
      <c r="BY89" s="332"/>
      <c r="BZ89" s="332"/>
      <c r="CA89" s="332"/>
      <c r="CB89" s="332"/>
      <c r="CC89" s="332"/>
      <c r="CD89" s="332"/>
      <c r="CE89" s="332"/>
      <c r="CF89" s="332"/>
      <c r="CG89" s="332"/>
      <c r="CH89" s="252"/>
      <c r="CI89" s="252"/>
      <c r="CJ89" s="252"/>
      <c r="CK89" s="252"/>
      <c r="CL89" s="252"/>
      <c r="CM89" s="252"/>
      <c r="CN89" s="252"/>
      <c r="CO89" s="252"/>
      <c r="CP89" s="252"/>
      <c r="CQ89" s="252"/>
      <c r="CR89" s="252"/>
      <c r="CS89" s="252"/>
      <c r="CT89" s="252"/>
      <c r="CU89" s="252"/>
      <c r="CV89" s="252"/>
      <c r="CW89" s="252"/>
      <c r="CX89" s="252"/>
      <c r="CY89" s="252"/>
      <c r="CZ89" s="252"/>
      <c r="DA89" s="252"/>
      <c r="DB89" s="252"/>
      <c r="DC89" s="252"/>
      <c r="DD89" s="252"/>
      <c r="DE89" s="252"/>
      <c r="DF89" s="252"/>
      <c r="DG89" s="252"/>
      <c r="DH89" s="252"/>
      <c r="DI89" s="252"/>
      <c r="DJ89" s="252"/>
      <c r="DK89" s="252"/>
      <c r="DL89" s="252"/>
      <c r="DM89" s="252"/>
      <c r="DN89" s="252"/>
      <c r="DO89" s="252"/>
      <c r="DP89" s="252"/>
      <c r="DQ89" s="252"/>
      <c r="DR89" s="252"/>
      <c r="DS89" s="252"/>
      <c r="DT89" s="252"/>
      <c r="DU89" s="252"/>
      <c r="DV89" s="252"/>
      <c r="DW89" s="252"/>
      <c r="DX89" s="252"/>
      <c r="DY89" s="252"/>
      <c r="DZ89" s="252"/>
      <c r="EA89" s="252"/>
      <c r="EB89" s="252"/>
      <c r="EC89" s="252"/>
      <c r="ED89" s="252"/>
      <c r="EE89" s="252"/>
      <c r="EF89" s="252"/>
      <c r="EG89" s="252"/>
      <c r="EH89" s="252"/>
      <c r="EI89" s="252"/>
      <c r="EJ89" s="252"/>
      <c r="EK89" s="252"/>
      <c r="EL89" s="252"/>
      <c r="EM89" s="252"/>
      <c r="EN89" s="252"/>
      <c r="EO89" s="252"/>
      <c r="EP89" s="252"/>
      <c r="EQ89" s="252"/>
      <c r="ER89" s="252"/>
      <c r="ES89" s="252"/>
      <c r="ET89" s="252"/>
      <c r="EU89" s="252"/>
      <c r="EV89" s="252"/>
      <c r="EW89" s="252"/>
      <c r="EX89" s="252"/>
      <c r="EY89" s="252"/>
      <c r="EZ89" s="252"/>
      <c r="FA89" s="252"/>
      <c r="FB89" s="252"/>
      <c r="FC89" s="252"/>
      <c r="FD89" s="252"/>
      <c r="FE89" s="252"/>
      <c r="FF89" s="252"/>
      <c r="FG89" s="252"/>
      <c r="FH89" s="252"/>
      <c r="FI89" s="252"/>
      <c r="FJ89" s="252"/>
      <c r="FK89" s="252"/>
      <c r="FL89" s="252"/>
      <c r="FM89" s="252"/>
      <c r="FN89" s="252"/>
      <c r="FO89" s="252"/>
      <c r="FP89" s="252"/>
      <c r="FQ89" s="252"/>
      <c r="FR89" s="252"/>
      <c r="FS89" s="252"/>
      <c r="FT89" s="252"/>
      <c r="FU89" s="252"/>
      <c r="FV89" s="252"/>
      <c r="FW89" s="252"/>
      <c r="FX89" s="252"/>
      <c r="FY89" s="252"/>
      <c r="FZ89" s="252"/>
      <c r="GA89" s="252"/>
      <c r="GB89" s="252"/>
      <c r="GC89" s="252"/>
      <c r="GD89" s="252"/>
      <c r="GE89" s="252"/>
      <c r="GF89" s="252"/>
      <c r="GG89" s="252"/>
      <c r="GH89" s="252"/>
      <c r="GI89" s="252"/>
      <c r="GJ89" s="252"/>
      <c r="GK89" s="252"/>
      <c r="GL89" s="252"/>
      <c r="GM89" s="252"/>
      <c r="GN89" s="252"/>
      <c r="GO89" s="252"/>
      <c r="GP89" s="252"/>
      <c r="GQ89" s="252"/>
      <c r="GR89" s="252"/>
      <c r="GS89" s="252"/>
      <c r="GT89" s="252"/>
      <c r="GU89" s="252"/>
      <c r="GV89" s="252"/>
      <c r="GW89" s="252"/>
      <c r="GX89" s="252"/>
      <c r="GY89" s="252"/>
      <c r="GZ89" s="252"/>
      <c r="HA89" s="252"/>
      <c r="HB89" s="252"/>
      <c r="HC89" s="252"/>
      <c r="HD89" s="252"/>
      <c r="HE89" s="252"/>
      <c r="HF89" s="252"/>
      <c r="HG89" s="252"/>
      <c r="HH89" s="252"/>
      <c r="HI89" s="252"/>
      <c r="HJ89" s="252"/>
      <c r="HK89" s="252"/>
      <c r="HL89" s="252"/>
      <c r="HM89" s="252"/>
      <c r="HN89" s="252"/>
      <c r="HO89" s="252"/>
      <c r="HP89" s="252"/>
      <c r="HQ89" s="252"/>
      <c r="HR89" s="252"/>
      <c r="HS89" s="252"/>
      <c r="HT89" s="252"/>
      <c r="HU89" s="252"/>
      <c r="HV89" s="252"/>
      <c r="HW89" s="252"/>
      <c r="HX89" s="252"/>
      <c r="HY89" s="252"/>
      <c r="HZ89" s="252"/>
      <c r="IA89" s="252"/>
      <c r="IB89" s="252"/>
      <c r="IC89" s="252"/>
      <c r="ID89" s="252"/>
      <c r="IE89" s="252"/>
      <c r="IF89" s="252"/>
      <c r="IG89" s="252"/>
      <c r="IH89" s="252"/>
      <c r="II89" s="252"/>
      <c r="IJ89" s="252"/>
      <c r="IK89" s="252"/>
      <c r="IL89" s="252"/>
      <c r="IM89" s="252"/>
      <c r="IN89" s="252"/>
      <c r="IO89" s="252"/>
      <c r="IP89" s="252"/>
      <c r="IQ89" s="252"/>
      <c r="IR89" s="252"/>
      <c r="IS89" s="252"/>
      <c r="IT89" s="252"/>
      <c r="IU89" s="252"/>
      <c r="IV89" s="252"/>
      <c r="IW89" s="252"/>
      <c r="IX89" s="252"/>
      <c r="IY89" s="252"/>
      <c r="IZ89" s="252"/>
      <c r="JA89" s="252"/>
      <c r="JB89" s="252"/>
      <c r="JC89" s="252"/>
      <c r="JD89" s="252"/>
      <c r="JE89" s="252"/>
      <c r="JF89" s="252"/>
      <c r="JG89" s="252"/>
      <c r="JH89" s="252"/>
      <c r="JI89" s="252"/>
      <c r="JJ89" s="252"/>
      <c r="JK89" s="252"/>
      <c r="JL89" s="252"/>
    </row>
    <row r="90" spans="1:272" s="330" customFormat="1">
      <c r="A90" s="253"/>
      <c r="B90" s="252"/>
      <c r="C90" s="252"/>
      <c r="D90" s="252"/>
      <c r="E90" s="252"/>
      <c r="F90" s="252"/>
      <c r="G90" s="252"/>
      <c r="H90" s="252"/>
      <c r="I90" s="252"/>
      <c r="J90" s="252"/>
      <c r="K90" s="252"/>
      <c r="L90" s="252"/>
      <c r="M90" s="252"/>
      <c r="N90" s="252"/>
      <c r="O90" s="252"/>
      <c r="P90" s="332"/>
      <c r="Q90" s="252"/>
      <c r="R90" s="252"/>
      <c r="S90" s="252"/>
      <c r="T90" s="252"/>
      <c r="U90" s="252"/>
      <c r="V90" s="252"/>
      <c r="W90" s="252"/>
      <c r="X90" s="252"/>
      <c r="Y90" s="252"/>
      <c r="Z90" s="252"/>
      <c r="AA90" s="252"/>
      <c r="AB90" s="252"/>
      <c r="AC90" s="252"/>
      <c r="AD90" s="332"/>
      <c r="AE90" s="252"/>
      <c r="AF90" s="252"/>
      <c r="AG90" s="252"/>
      <c r="AH90" s="252"/>
      <c r="AI90" s="252"/>
      <c r="AJ90" s="252"/>
      <c r="AK90" s="252"/>
      <c r="AL90" s="252"/>
      <c r="AM90" s="252"/>
      <c r="AN90" s="252"/>
      <c r="AO90" s="252"/>
      <c r="AP90" s="252"/>
      <c r="AQ90" s="252"/>
      <c r="AR90" s="332"/>
      <c r="AS90" s="332"/>
      <c r="AT90" s="332"/>
      <c r="AU90" s="332"/>
      <c r="AV90" s="332"/>
      <c r="AW90" s="332"/>
      <c r="AX90" s="332"/>
      <c r="AY90" s="332"/>
      <c r="AZ90" s="332"/>
      <c r="BA90" s="332"/>
      <c r="BB90" s="332"/>
      <c r="BC90" s="332"/>
      <c r="BD90" s="332"/>
      <c r="BE90" s="332"/>
      <c r="BF90" s="332"/>
      <c r="BG90" s="332"/>
      <c r="BH90" s="332"/>
      <c r="BI90" s="332"/>
      <c r="BJ90" s="332"/>
      <c r="BK90" s="332"/>
      <c r="BL90" s="332"/>
      <c r="BM90" s="332"/>
      <c r="BN90" s="332"/>
      <c r="BO90" s="332"/>
      <c r="BP90" s="332"/>
      <c r="BQ90" s="332"/>
      <c r="BR90" s="332"/>
      <c r="BS90" s="332"/>
      <c r="BT90" s="332"/>
      <c r="BU90" s="332"/>
      <c r="BV90" s="332"/>
      <c r="BW90" s="332"/>
      <c r="BX90" s="332"/>
      <c r="BY90" s="332"/>
      <c r="BZ90" s="332"/>
      <c r="CA90" s="332"/>
      <c r="CB90" s="332"/>
      <c r="CC90" s="332"/>
      <c r="CD90" s="332"/>
      <c r="CE90" s="332"/>
      <c r="CF90" s="332"/>
      <c r="CG90" s="332"/>
      <c r="CH90" s="252"/>
      <c r="CI90" s="252"/>
      <c r="CJ90" s="252"/>
      <c r="CK90" s="252"/>
      <c r="CL90" s="252"/>
      <c r="CM90" s="252"/>
      <c r="CN90" s="252"/>
      <c r="CO90" s="252"/>
      <c r="CP90" s="252"/>
      <c r="CQ90" s="252"/>
      <c r="CR90" s="252"/>
      <c r="CS90" s="252"/>
      <c r="CT90" s="252"/>
      <c r="CU90" s="252"/>
      <c r="CV90" s="252"/>
      <c r="CW90" s="252"/>
      <c r="CX90" s="252"/>
      <c r="CY90" s="252"/>
      <c r="CZ90" s="252"/>
      <c r="DA90" s="252"/>
      <c r="DB90" s="252"/>
      <c r="DC90" s="252"/>
      <c r="DD90" s="252"/>
      <c r="DE90" s="252"/>
      <c r="DF90" s="252"/>
      <c r="DG90" s="252"/>
      <c r="DH90" s="252"/>
      <c r="DI90" s="252"/>
      <c r="DJ90" s="252"/>
      <c r="DK90" s="252"/>
      <c r="DL90" s="252"/>
      <c r="DM90" s="252"/>
      <c r="DN90" s="252"/>
      <c r="DO90" s="252"/>
      <c r="DP90" s="252"/>
      <c r="DQ90" s="252"/>
      <c r="DR90" s="252"/>
      <c r="DS90" s="252"/>
      <c r="DT90" s="252"/>
      <c r="DU90" s="252"/>
      <c r="DV90" s="252"/>
      <c r="DW90" s="252"/>
      <c r="DX90" s="252"/>
      <c r="DY90" s="252"/>
      <c r="DZ90" s="252"/>
      <c r="EA90" s="252"/>
      <c r="EB90" s="252"/>
      <c r="EC90" s="252"/>
      <c r="ED90" s="252"/>
      <c r="EE90" s="252"/>
      <c r="EF90" s="252"/>
      <c r="EG90" s="252"/>
      <c r="EH90" s="252"/>
      <c r="EI90" s="252"/>
      <c r="EJ90" s="252"/>
      <c r="EK90" s="252"/>
      <c r="EL90" s="252"/>
      <c r="EM90" s="252"/>
      <c r="EN90" s="252"/>
      <c r="EO90" s="252"/>
      <c r="EP90" s="252"/>
      <c r="EQ90" s="252"/>
      <c r="ER90" s="252"/>
      <c r="ES90" s="252"/>
      <c r="ET90" s="252"/>
      <c r="EU90" s="252"/>
      <c r="EV90" s="252"/>
      <c r="EW90" s="252"/>
      <c r="EX90" s="252"/>
      <c r="EY90" s="252"/>
      <c r="EZ90" s="252"/>
      <c r="FA90" s="252"/>
      <c r="FB90" s="252"/>
      <c r="FC90" s="252"/>
      <c r="FD90" s="252"/>
      <c r="FE90" s="252"/>
      <c r="FF90" s="252"/>
      <c r="FG90" s="252"/>
      <c r="FH90" s="252"/>
      <c r="FI90" s="252"/>
      <c r="FJ90" s="252"/>
      <c r="FK90" s="252"/>
      <c r="FL90" s="252"/>
      <c r="FM90" s="252"/>
      <c r="FN90" s="252"/>
      <c r="FO90" s="252"/>
      <c r="FP90" s="252"/>
      <c r="FQ90" s="252"/>
      <c r="FR90" s="252"/>
      <c r="FS90" s="252"/>
      <c r="FT90" s="252"/>
      <c r="FU90" s="252"/>
      <c r="FV90" s="252"/>
      <c r="FW90" s="252"/>
      <c r="FX90" s="252"/>
      <c r="FY90" s="252"/>
      <c r="FZ90" s="252"/>
      <c r="GA90" s="252"/>
      <c r="GB90" s="252"/>
      <c r="GC90" s="252"/>
      <c r="GD90" s="252"/>
      <c r="GE90" s="252"/>
      <c r="GF90" s="252"/>
      <c r="GG90" s="252"/>
      <c r="GH90" s="252"/>
      <c r="GI90" s="252"/>
      <c r="GJ90" s="252"/>
      <c r="GK90" s="252"/>
      <c r="GL90" s="252"/>
      <c r="GM90" s="252"/>
      <c r="GN90" s="252"/>
      <c r="GO90" s="252"/>
      <c r="GP90" s="252"/>
      <c r="GQ90" s="252"/>
      <c r="GR90" s="252"/>
      <c r="GS90" s="252"/>
      <c r="GT90" s="252"/>
      <c r="GU90" s="252"/>
      <c r="GV90" s="252"/>
      <c r="GW90" s="252"/>
      <c r="GX90" s="252"/>
      <c r="GY90" s="252"/>
      <c r="GZ90" s="252"/>
      <c r="HA90" s="252"/>
      <c r="HB90" s="252"/>
      <c r="HC90" s="252"/>
      <c r="HD90" s="252"/>
      <c r="HE90" s="252"/>
      <c r="HF90" s="252"/>
      <c r="HG90" s="252"/>
      <c r="HH90" s="252"/>
      <c r="HI90" s="252"/>
      <c r="HJ90" s="252"/>
      <c r="HK90" s="252"/>
      <c r="HL90" s="252"/>
      <c r="HM90" s="252"/>
      <c r="HN90" s="252"/>
      <c r="HO90" s="252"/>
      <c r="HP90" s="252"/>
      <c r="HQ90" s="252"/>
      <c r="HR90" s="252"/>
      <c r="HS90" s="252"/>
      <c r="HT90" s="252"/>
      <c r="HU90" s="252"/>
      <c r="HV90" s="252"/>
      <c r="HW90" s="252"/>
      <c r="HX90" s="252"/>
      <c r="HY90" s="252"/>
      <c r="HZ90" s="252"/>
      <c r="IA90" s="252"/>
      <c r="IB90" s="252"/>
      <c r="IC90" s="252"/>
      <c r="ID90" s="252"/>
      <c r="IE90" s="252"/>
      <c r="IF90" s="252"/>
      <c r="IG90" s="252"/>
      <c r="IH90" s="252"/>
      <c r="II90" s="252"/>
      <c r="IJ90" s="252"/>
      <c r="IK90" s="252"/>
      <c r="IL90" s="252"/>
      <c r="IM90" s="252"/>
      <c r="IN90" s="252"/>
      <c r="IO90" s="252"/>
      <c r="IP90" s="252"/>
      <c r="IQ90" s="252"/>
      <c r="IR90" s="252"/>
      <c r="IS90" s="252"/>
      <c r="IT90" s="252"/>
      <c r="IU90" s="252"/>
      <c r="IV90" s="252"/>
      <c r="IW90" s="252"/>
      <c r="IX90" s="252"/>
      <c r="IY90" s="252"/>
      <c r="IZ90" s="252"/>
      <c r="JA90" s="252"/>
      <c r="JB90" s="252"/>
      <c r="JC90" s="252"/>
      <c r="JD90" s="252"/>
      <c r="JE90" s="252"/>
      <c r="JF90" s="252"/>
      <c r="JG90" s="252"/>
      <c r="JH90" s="252"/>
      <c r="JI90" s="252"/>
      <c r="JJ90" s="252"/>
      <c r="JK90" s="252"/>
      <c r="JL90" s="252"/>
    </row>
    <row r="91" spans="1:272" s="330" customFormat="1">
      <c r="A91" s="253"/>
      <c r="B91" s="252"/>
      <c r="C91" s="252"/>
      <c r="D91" s="252"/>
      <c r="E91" s="252"/>
      <c r="F91" s="252"/>
      <c r="G91" s="252"/>
      <c r="H91" s="252"/>
      <c r="I91" s="252"/>
      <c r="J91" s="252"/>
      <c r="K91" s="252"/>
      <c r="L91" s="252"/>
      <c r="M91" s="252"/>
      <c r="N91" s="252"/>
      <c r="O91" s="252"/>
      <c r="P91" s="332"/>
      <c r="Q91" s="252"/>
      <c r="R91" s="252"/>
      <c r="S91" s="252"/>
      <c r="T91" s="252"/>
      <c r="U91" s="252"/>
      <c r="V91" s="252"/>
      <c r="W91" s="252"/>
      <c r="X91" s="252"/>
      <c r="Y91" s="252"/>
      <c r="Z91" s="252"/>
      <c r="AA91" s="252"/>
      <c r="AB91" s="252"/>
      <c r="AC91" s="252"/>
      <c r="AD91" s="332"/>
      <c r="AE91" s="252"/>
      <c r="AF91" s="252"/>
      <c r="AG91" s="252"/>
      <c r="AH91" s="252"/>
      <c r="AI91" s="252"/>
      <c r="AJ91" s="252"/>
      <c r="AK91" s="252"/>
      <c r="AL91" s="252"/>
      <c r="AM91" s="252"/>
      <c r="AN91" s="252"/>
      <c r="AO91" s="252"/>
      <c r="AP91" s="252"/>
      <c r="AQ91" s="252"/>
      <c r="AR91" s="332"/>
      <c r="AS91" s="332"/>
      <c r="AT91" s="332"/>
      <c r="AU91" s="332"/>
      <c r="AV91" s="332"/>
      <c r="AW91" s="332"/>
      <c r="AX91" s="332"/>
      <c r="AY91" s="332"/>
      <c r="AZ91" s="332"/>
      <c r="BA91" s="332"/>
      <c r="BB91" s="332"/>
      <c r="BC91" s="332"/>
      <c r="BD91" s="332"/>
      <c r="BE91" s="332"/>
      <c r="BF91" s="332"/>
      <c r="BG91" s="332"/>
      <c r="BH91" s="332"/>
      <c r="BI91" s="332"/>
      <c r="BJ91" s="332"/>
      <c r="BK91" s="332"/>
      <c r="BL91" s="332"/>
      <c r="BM91" s="332"/>
      <c r="BN91" s="332"/>
      <c r="BO91" s="332"/>
      <c r="BP91" s="332"/>
      <c r="BQ91" s="332"/>
      <c r="BR91" s="332"/>
      <c r="BS91" s="332"/>
      <c r="BT91" s="332"/>
      <c r="BU91" s="332"/>
      <c r="BV91" s="332"/>
      <c r="BW91" s="332"/>
      <c r="BX91" s="332"/>
      <c r="BY91" s="332"/>
      <c r="BZ91" s="332"/>
      <c r="CA91" s="332"/>
      <c r="CB91" s="332"/>
      <c r="CC91" s="332"/>
      <c r="CD91" s="332"/>
      <c r="CE91" s="332"/>
      <c r="CF91" s="332"/>
      <c r="CG91" s="332"/>
      <c r="CH91" s="252"/>
      <c r="CI91" s="252"/>
      <c r="CJ91" s="252"/>
      <c r="CK91" s="252"/>
      <c r="CL91" s="252"/>
      <c r="CM91" s="252"/>
      <c r="CN91" s="252"/>
      <c r="CO91" s="252"/>
      <c r="CP91" s="252"/>
      <c r="CQ91" s="252"/>
      <c r="CR91" s="252"/>
      <c r="CS91" s="252"/>
      <c r="CT91" s="252"/>
      <c r="CU91" s="252"/>
      <c r="CV91" s="252"/>
      <c r="CW91" s="252"/>
      <c r="CX91" s="252"/>
      <c r="CY91" s="252"/>
      <c r="CZ91" s="252"/>
      <c r="DA91" s="252"/>
      <c r="DB91" s="252"/>
      <c r="DC91" s="252"/>
      <c r="DD91" s="252"/>
      <c r="DE91" s="252"/>
      <c r="DF91" s="252"/>
      <c r="DG91" s="252"/>
      <c r="DH91" s="252"/>
      <c r="DI91" s="252"/>
      <c r="DJ91" s="252"/>
      <c r="DK91" s="252"/>
      <c r="DL91" s="252"/>
      <c r="DM91" s="252"/>
      <c r="DN91" s="252"/>
      <c r="DO91" s="252"/>
      <c r="DP91" s="252"/>
      <c r="DQ91" s="252"/>
      <c r="DR91" s="252"/>
      <c r="DS91" s="252"/>
      <c r="DT91" s="252"/>
      <c r="DU91" s="252"/>
      <c r="DV91" s="252"/>
      <c r="DW91" s="252"/>
      <c r="DX91" s="252"/>
      <c r="DY91" s="252"/>
      <c r="DZ91" s="252"/>
      <c r="EA91" s="252"/>
      <c r="EB91" s="252"/>
      <c r="EC91" s="252"/>
      <c r="ED91" s="252"/>
      <c r="EE91" s="252"/>
      <c r="EF91" s="252"/>
      <c r="EG91" s="252"/>
      <c r="EH91" s="252"/>
      <c r="EI91" s="252"/>
      <c r="EJ91" s="252"/>
      <c r="EK91" s="252"/>
      <c r="EL91" s="252"/>
      <c r="EM91" s="252"/>
      <c r="EN91" s="252"/>
      <c r="EO91" s="252"/>
      <c r="EP91" s="252"/>
      <c r="EQ91" s="252"/>
      <c r="ER91" s="252"/>
      <c r="ES91" s="252"/>
      <c r="ET91" s="252"/>
      <c r="EU91" s="252"/>
      <c r="EV91" s="252"/>
      <c r="EW91" s="252"/>
      <c r="EX91" s="252"/>
      <c r="EY91" s="252"/>
      <c r="EZ91" s="252"/>
      <c r="FA91" s="252"/>
      <c r="FB91" s="252"/>
      <c r="FC91" s="252"/>
      <c r="FD91" s="252"/>
      <c r="FE91" s="252"/>
      <c r="FF91" s="252"/>
      <c r="FG91" s="252"/>
      <c r="FH91" s="252"/>
      <c r="FI91" s="252"/>
      <c r="FJ91" s="252"/>
      <c r="FK91" s="252"/>
      <c r="FL91" s="252"/>
      <c r="FM91" s="252"/>
      <c r="FN91" s="252"/>
      <c r="FO91" s="252"/>
      <c r="FP91" s="252"/>
      <c r="FQ91" s="252"/>
      <c r="FR91" s="252"/>
      <c r="FS91" s="252"/>
      <c r="FT91" s="252"/>
      <c r="FU91" s="252"/>
      <c r="FV91" s="252"/>
      <c r="FW91" s="252"/>
      <c r="FX91" s="252"/>
      <c r="FY91" s="252"/>
      <c r="FZ91" s="252"/>
      <c r="GA91" s="252"/>
      <c r="GB91" s="252"/>
      <c r="GC91" s="252"/>
      <c r="GD91" s="252"/>
      <c r="GE91" s="252"/>
      <c r="GF91" s="252"/>
      <c r="GG91" s="252"/>
      <c r="GH91" s="252"/>
      <c r="GI91" s="252"/>
      <c r="GJ91" s="252"/>
      <c r="GK91" s="252"/>
      <c r="GL91" s="252"/>
      <c r="GM91" s="252"/>
      <c r="GN91" s="252"/>
      <c r="GO91" s="252"/>
      <c r="GP91" s="252"/>
      <c r="GQ91" s="252"/>
      <c r="GR91" s="252"/>
      <c r="GS91" s="252"/>
      <c r="GT91" s="252"/>
      <c r="GU91" s="252"/>
      <c r="GV91" s="252"/>
      <c r="GW91" s="252"/>
      <c r="GX91" s="252"/>
      <c r="GY91" s="252"/>
      <c r="GZ91" s="252"/>
      <c r="HA91" s="252"/>
      <c r="HB91" s="252"/>
      <c r="HC91" s="252"/>
      <c r="HD91" s="252"/>
      <c r="HE91" s="252"/>
      <c r="HF91" s="252"/>
      <c r="HG91" s="252"/>
      <c r="HH91" s="252"/>
      <c r="HI91" s="252"/>
      <c r="HJ91" s="252"/>
      <c r="HK91" s="252"/>
      <c r="HL91" s="252"/>
      <c r="HM91" s="252"/>
      <c r="HN91" s="252"/>
      <c r="HO91" s="252"/>
      <c r="HP91" s="252"/>
      <c r="HQ91" s="252"/>
      <c r="HR91" s="252"/>
      <c r="HS91" s="252"/>
      <c r="HT91" s="252"/>
      <c r="HU91" s="252"/>
      <c r="HV91" s="252"/>
      <c r="HW91" s="252"/>
      <c r="HX91" s="252"/>
      <c r="HY91" s="252"/>
      <c r="HZ91" s="252"/>
      <c r="IA91" s="252"/>
      <c r="IB91" s="252"/>
      <c r="IC91" s="252"/>
      <c r="ID91" s="252"/>
      <c r="IE91" s="252"/>
      <c r="IF91" s="252"/>
      <c r="IG91" s="252"/>
      <c r="IH91" s="252"/>
      <c r="II91" s="252"/>
      <c r="IJ91" s="252"/>
      <c r="IK91" s="252"/>
      <c r="IL91" s="252"/>
      <c r="IM91" s="252"/>
      <c r="IN91" s="252"/>
      <c r="IO91" s="252"/>
      <c r="IP91" s="252"/>
      <c r="IQ91" s="252"/>
      <c r="IR91" s="252"/>
      <c r="IS91" s="252"/>
      <c r="IT91" s="252"/>
      <c r="IU91" s="252"/>
      <c r="IV91" s="252"/>
      <c r="IW91" s="252"/>
      <c r="IX91" s="252"/>
      <c r="IY91" s="252"/>
      <c r="IZ91" s="252"/>
      <c r="JA91" s="252"/>
      <c r="JB91" s="252"/>
      <c r="JC91" s="252"/>
      <c r="JD91" s="252"/>
      <c r="JE91" s="252"/>
      <c r="JF91" s="252"/>
      <c r="JG91" s="252"/>
      <c r="JH91" s="252"/>
      <c r="JI91" s="252"/>
      <c r="JJ91" s="252"/>
      <c r="JK91" s="252"/>
      <c r="JL91" s="252"/>
    </row>
    <row r="92" spans="1:272" s="330" customFormat="1">
      <c r="A92" s="253"/>
      <c r="B92" s="252"/>
      <c r="C92" s="252"/>
      <c r="D92" s="252"/>
      <c r="E92" s="252"/>
      <c r="F92" s="252"/>
      <c r="G92" s="252"/>
      <c r="H92" s="252"/>
      <c r="I92" s="252"/>
      <c r="J92" s="252"/>
      <c r="K92" s="252"/>
      <c r="L92" s="252"/>
      <c r="M92" s="252"/>
      <c r="N92" s="252"/>
      <c r="O92" s="252"/>
      <c r="P92" s="332"/>
      <c r="Q92" s="252"/>
      <c r="R92" s="252"/>
      <c r="S92" s="252"/>
      <c r="T92" s="252"/>
      <c r="U92" s="252"/>
      <c r="V92" s="252"/>
      <c r="W92" s="252"/>
      <c r="X92" s="252"/>
      <c r="Y92" s="252"/>
      <c r="Z92" s="252"/>
      <c r="AA92" s="252"/>
      <c r="AB92" s="252"/>
      <c r="AC92" s="252"/>
      <c r="AD92" s="332"/>
      <c r="AE92" s="252"/>
      <c r="AF92" s="252"/>
      <c r="AG92" s="252"/>
      <c r="AH92" s="252"/>
      <c r="AI92" s="252"/>
      <c r="AJ92" s="252"/>
      <c r="AK92" s="252"/>
      <c r="AL92" s="252"/>
      <c r="AM92" s="252"/>
      <c r="AN92" s="252"/>
      <c r="AO92" s="252"/>
      <c r="AP92" s="252"/>
      <c r="AQ92" s="252"/>
      <c r="AR92" s="332"/>
      <c r="AS92" s="332"/>
      <c r="AT92" s="332"/>
      <c r="AU92" s="332"/>
      <c r="AV92" s="332"/>
      <c r="AW92" s="332"/>
      <c r="AX92" s="332"/>
      <c r="AY92" s="332"/>
      <c r="AZ92" s="332"/>
      <c r="BA92" s="332"/>
      <c r="BB92" s="332"/>
      <c r="BC92" s="332"/>
      <c r="BD92" s="332"/>
      <c r="BE92" s="332"/>
      <c r="BF92" s="332"/>
      <c r="BG92" s="332"/>
      <c r="BH92" s="332"/>
      <c r="BI92" s="332"/>
      <c r="BJ92" s="332"/>
      <c r="BK92" s="332"/>
      <c r="BL92" s="332"/>
      <c r="BM92" s="332"/>
      <c r="BN92" s="332"/>
      <c r="BO92" s="332"/>
      <c r="BP92" s="332"/>
      <c r="BQ92" s="332"/>
      <c r="BR92" s="332"/>
      <c r="BS92" s="332"/>
      <c r="BT92" s="332"/>
      <c r="BU92" s="332"/>
      <c r="BV92" s="332"/>
      <c r="BW92" s="332"/>
      <c r="BX92" s="332"/>
      <c r="BY92" s="332"/>
      <c r="BZ92" s="332"/>
      <c r="CA92" s="332"/>
      <c r="CB92" s="332"/>
      <c r="CC92" s="332"/>
      <c r="CD92" s="332"/>
      <c r="CE92" s="332"/>
      <c r="CF92" s="332"/>
      <c r="CG92" s="332"/>
      <c r="CH92" s="252"/>
      <c r="CI92" s="252"/>
      <c r="CJ92" s="252"/>
      <c r="CK92" s="252"/>
      <c r="CL92" s="252"/>
      <c r="CM92" s="252"/>
      <c r="CN92" s="252"/>
      <c r="CO92" s="252"/>
      <c r="CP92" s="252"/>
      <c r="CQ92" s="252"/>
      <c r="CR92" s="252"/>
      <c r="CS92" s="252"/>
      <c r="CT92" s="252"/>
      <c r="CU92" s="252"/>
      <c r="CV92" s="252"/>
      <c r="CW92" s="252"/>
      <c r="CX92" s="252"/>
      <c r="CY92" s="252"/>
      <c r="CZ92" s="252"/>
      <c r="DA92" s="252"/>
      <c r="DB92" s="252"/>
      <c r="DC92" s="252"/>
      <c r="DD92" s="252"/>
      <c r="DE92" s="252"/>
      <c r="DF92" s="252"/>
      <c r="DG92" s="252"/>
      <c r="DH92" s="252"/>
      <c r="DI92" s="252"/>
      <c r="DJ92" s="252"/>
      <c r="DK92" s="252"/>
      <c r="DL92" s="252"/>
      <c r="DM92" s="252"/>
      <c r="DN92" s="252"/>
      <c r="DO92" s="252"/>
      <c r="DP92" s="252"/>
      <c r="DQ92" s="252"/>
      <c r="DR92" s="252"/>
      <c r="DS92" s="252"/>
      <c r="DT92" s="252"/>
      <c r="DU92" s="252"/>
      <c r="DV92" s="252"/>
      <c r="DW92" s="252"/>
      <c r="DX92" s="252"/>
      <c r="DY92" s="252"/>
      <c r="DZ92" s="252"/>
      <c r="EA92" s="252"/>
      <c r="EB92" s="252"/>
      <c r="EC92" s="252"/>
      <c r="ED92" s="252"/>
      <c r="EE92" s="252"/>
      <c r="EF92" s="252"/>
      <c r="EG92" s="252"/>
      <c r="EH92" s="252"/>
      <c r="EI92" s="252"/>
      <c r="EJ92" s="252"/>
      <c r="EK92" s="252"/>
      <c r="EL92" s="252"/>
      <c r="EM92" s="252"/>
      <c r="EN92" s="252"/>
      <c r="EO92" s="252"/>
      <c r="EP92" s="252"/>
      <c r="EQ92" s="252"/>
      <c r="ER92" s="252"/>
      <c r="ES92" s="252"/>
      <c r="ET92" s="252"/>
      <c r="EU92" s="252"/>
      <c r="EV92" s="252"/>
      <c r="EW92" s="252"/>
      <c r="EX92" s="252"/>
      <c r="EY92" s="252"/>
      <c r="EZ92" s="252"/>
      <c r="FA92" s="252"/>
      <c r="FB92" s="252"/>
      <c r="FC92" s="252"/>
      <c r="FD92" s="252"/>
      <c r="FE92" s="252"/>
      <c r="FF92" s="252"/>
      <c r="FG92" s="252"/>
      <c r="FH92" s="252"/>
      <c r="FI92" s="252"/>
      <c r="FJ92" s="252"/>
      <c r="FK92" s="252"/>
      <c r="FL92" s="252"/>
      <c r="FM92" s="252"/>
      <c r="FN92" s="252"/>
      <c r="FO92" s="252"/>
      <c r="FP92" s="252"/>
      <c r="FQ92" s="252"/>
      <c r="FR92" s="252"/>
      <c r="FS92" s="252"/>
      <c r="FT92" s="252"/>
      <c r="FU92" s="252"/>
      <c r="FV92" s="252"/>
      <c r="FW92" s="252"/>
      <c r="FX92" s="252"/>
      <c r="FY92" s="252"/>
      <c r="FZ92" s="252"/>
      <c r="GA92" s="252"/>
      <c r="GB92" s="252"/>
      <c r="GC92" s="252"/>
      <c r="GD92" s="252"/>
      <c r="GE92" s="252"/>
      <c r="GF92" s="252"/>
      <c r="GG92" s="252"/>
      <c r="GH92" s="252"/>
      <c r="GI92" s="252"/>
      <c r="GJ92" s="252"/>
      <c r="GK92" s="252"/>
      <c r="GL92" s="252"/>
      <c r="GM92" s="252"/>
      <c r="GN92" s="252"/>
      <c r="GO92" s="252"/>
      <c r="GP92" s="252"/>
      <c r="GQ92" s="252"/>
      <c r="GR92" s="252"/>
      <c r="GS92" s="252"/>
      <c r="GT92" s="252"/>
      <c r="GU92" s="252"/>
      <c r="GV92" s="252"/>
      <c r="GW92" s="252"/>
      <c r="GX92" s="252"/>
      <c r="GY92" s="252"/>
      <c r="GZ92" s="252"/>
      <c r="HA92" s="252"/>
      <c r="HB92" s="252"/>
      <c r="HC92" s="252"/>
      <c r="HD92" s="252"/>
      <c r="HE92" s="252"/>
      <c r="HF92" s="252"/>
      <c r="HG92" s="252"/>
      <c r="HH92" s="252"/>
      <c r="HI92" s="252"/>
      <c r="HJ92" s="252"/>
      <c r="HK92" s="252"/>
      <c r="HL92" s="252"/>
      <c r="HM92" s="252"/>
      <c r="HN92" s="252"/>
      <c r="HO92" s="252"/>
      <c r="HP92" s="252"/>
      <c r="HQ92" s="252"/>
      <c r="HR92" s="252"/>
      <c r="HS92" s="252"/>
      <c r="HT92" s="252"/>
      <c r="HU92" s="252"/>
      <c r="HV92" s="252"/>
      <c r="HW92" s="252"/>
      <c r="HX92" s="252"/>
      <c r="HY92" s="252"/>
      <c r="HZ92" s="252"/>
      <c r="IA92" s="252"/>
      <c r="IB92" s="252"/>
      <c r="IC92" s="252"/>
      <c r="ID92" s="252"/>
      <c r="IE92" s="252"/>
      <c r="IF92" s="252"/>
      <c r="IG92" s="252"/>
      <c r="IH92" s="252"/>
      <c r="II92" s="252"/>
      <c r="IJ92" s="252"/>
      <c r="IK92" s="252"/>
      <c r="IL92" s="252"/>
      <c r="IM92" s="252"/>
      <c r="IN92" s="252"/>
      <c r="IO92" s="252"/>
      <c r="IP92" s="252"/>
      <c r="IQ92" s="252"/>
      <c r="IR92" s="252"/>
      <c r="IS92" s="252"/>
      <c r="IT92" s="252"/>
      <c r="IU92" s="252"/>
      <c r="IV92" s="252"/>
      <c r="IW92" s="252"/>
      <c r="IX92" s="252"/>
      <c r="IY92" s="252"/>
      <c r="IZ92" s="252"/>
      <c r="JA92" s="252"/>
      <c r="JB92" s="252"/>
      <c r="JC92" s="252"/>
      <c r="JD92" s="252"/>
      <c r="JE92" s="252"/>
      <c r="JF92" s="252"/>
      <c r="JG92" s="252"/>
      <c r="JH92" s="252"/>
      <c r="JI92" s="252"/>
      <c r="JJ92" s="252"/>
      <c r="JK92" s="252"/>
      <c r="JL92" s="252"/>
    </row>
    <row r="93" spans="1:272" s="330" customFormat="1">
      <c r="A93" s="253"/>
      <c r="B93" s="252"/>
      <c r="C93" s="252"/>
      <c r="D93" s="252"/>
      <c r="E93" s="252"/>
      <c r="F93" s="252"/>
      <c r="G93" s="252"/>
      <c r="H93" s="252"/>
      <c r="I93" s="252"/>
      <c r="J93" s="252"/>
      <c r="K93" s="252"/>
      <c r="L93" s="252"/>
      <c r="M93" s="252"/>
      <c r="N93" s="252"/>
      <c r="O93" s="252"/>
      <c r="P93" s="332"/>
      <c r="Q93" s="252"/>
      <c r="R93" s="252"/>
      <c r="S93" s="252"/>
      <c r="T93" s="252"/>
      <c r="U93" s="252"/>
      <c r="V93" s="252"/>
      <c r="W93" s="252"/>
      <c r="X93" s="252"/>
      <c r="Y93" s="252"/>
      <c r="Z93" s="252"/>
      <c r="AA93" s="252"/>
      <c r="AB93" s="252"/>
      <c r="AC93" s="252"/>
      <c r="AD93" s="332"/>
      <c r="AE93" s="252"/>
      <c r="AF93" s="252"/>
      <c r="AG93" s="252"/>
      <c r="AH93" s="252"/>
      <c r="AI93" s="252"/>
      <c r="AJ93" s="252"/>
      <c r="AK93" s="252"/>
      <c r="AL93" s="252"/>
      <c r="AM93" s="252"/>
      <c r="AN93" s="252"/>
      <c r="AO93" s="252"/>
      <c r="AP93" s="252"/>
      <c r="AQ93" s="252"/>
      <c r="AR93" s="332"/>
      <c r="AS93" s="332"/>
      <c r="AT93" s="332"/>
      <c r="AU93" s="332"/>
      <c r="AV93" s="332"/>
      <c r="AW93" s="332"/>
      <c r="AX93" s="332"/>
      <c r="AY93" s="332"/>
      <c r="AZ93" s="332"/>
      <c r="BA93" s="332"/>
      <c r="BB93" s="332"/>
      <c r="BC93" s="332"/>
      <c r="BD93" s="332"/>
      <c r="BE93" s="332"/>
      <c r="BF93" s="332"/>
      <c r="BG93" s="332"/>
      <c r="BH93" s="332"/>
      <c r="BI93" s="332"/>
      <c r="BJ93" s="332"/>
      <c r="BK93" s="332"/>
      <c r="BL93" s="332"/>
      <c r="BM93" s="332"/>
      <c r="BN93" s="332"/>
      <c r="BO93" s="332"/>
      <c r="BP93" s="332"/>
      <c r="BQ93" s="332"/>
      <c r="BR93" s="332"/>
      <c r="BS93" s="332"/>
      <c r="BT93" s="332"/>
      <c r="BU93" s="332"/>
      <c r="BV93" s="332"/>
      <c r="BW93" s="332"/>
      <c r="BX93" s="332"/>
      <c r="BY93" s="332"/>
      <c r="BZ93" s="332"/>
      <c r="CA93" s="332"/>
      <c r="CB93" s="332"/>
      <c r="CC93" s="332"/>
      <c r="CD93" s="332"/>
      <c r="CE93" s="332"/>
      <c r="CF93" s="332"/>
      <c r="CG93" s="332"/>
      <c r="CH93" s="252"/>
      <c r="CI93" s="252"/>
      <c r="CJ93" s="252"/>
      <c r="CK93" s="252"/>
      <c r="CL93" s="252"/>
      <c r="CM93" s="252"/>
      <c r="CN93" s="252"/>
      <c r="CO93" s="252"/>
      <c r="CP93" s="252"/>
      <c r="CQ93" s="252"/>
      <c r="CR93" s="252"/>
      <c r="CS93" s="252"/>
      <c r="CT93" s="252"/>
      <c r="CU93" s="252"/>
      <c r="CV93" s="252"/>
      <c r="CW93" s="252"/>
      <c r="CX93" s="252"/>
      <c r="CY93" s="252"/>
      <c r="CZ93" s="252"/>
      <c r="DA93" s="252"/>
      <c r="DB93" s="252"/>
      <c r="DC93" s="252"/>
      <c r="DD93" s="252"/>
      <c r="DE93" s="252"/>
      <c r="DF93" s="252"/>
      <c r="DG93" s="252"/>
      <c r="DH93" s="252"/>
      <c r="DI93" s="252"/>
      <c r="DJ93" s="252"/>
      <c r="DK93" s="252"/>
      <c r="DL93" s="252"/>
      <c r="DM93" s="252"/>
      <c r="DN93" s="252"/>
      <c r="DO93" s="252"/>
      <c r="DP93" s="252"/>
      <c r="DQ93" s="252"/>
      <c r="DR93" s="252"/>
      <c r="DS93" s="252"/>
      <c r="DT93" s="252"/>
      <c r="DU93" s="252"/>
      <c r="DV93" s="252"/>
      <c r="DW93" s="252"/>
      <c r="DX93" s="252"/>
      <c r="DY93" s="252"/>
      <c r="DZ93" s="252"/>
      <c r="EA93" s="252"/>
      <c r="EB93" s="252"/>
      <c r="EC93" s="252"/>
      <c r="ED93" s="252"/>
      <c r="EE93" s="252"/>
      <c r="EF93" s="252"/>
      <c r="EG93" s="252"/>
      <c r="EH93" s="252"/>
      <c r="EI93" s="252"/>
      <c r="EJ93" s="252"/>
      <c r="EK93" s="252"/>
      <c r="EL93" s="252"/>
      <c r="EM93" s="252"/>
      <c r="EN93" s="252"/>
      <c r="EO93" s="252"/>
      <c r="EP93" s="252"/>
      <c r="EQ93" s="252"/>
      <c r="ER93" s="252"/>
      <c r="ES93" s="252"/>
      <c r="ET93" s="252"/>
      <c r="EU93" s="252"/>
      <c r="EV93" s="252"/>
      <c r="EW93" s="252"/>
      <c r="EX93" s="252"/>
      <c r="EY93" s="252"/>
      <c r="EZ93" s="252"/>
      <c r="FA93" s="252"/>
      <c r="FB93" s="252"/>
      <c r="FC93" s="252"/>
      <c r="FD93" s="252"/>
      <c r="FE93" s="252"/>
      <c r="FF93" s="252"/>
      <c r="FG93" s="252"/>
      <c r="FH93" s="252"/>
      <c r="FI93" s="252"/>
      <c r="FJ93" s="252"/>
      <c r="FK93" s="252"/>
      <c r="FL93" s="252"/>
      <c r="FM93" s="252"/>
      <c r="FN93" s="252"/>
      <c r="FO93" s="252"/>
      <c r="FP93" s="252"/>
      <c r="FQ93" s="252"/>
      <c r="FR93" s="252"/>
      <c r="FS93" s="252"/>
      <c r="FT93" s="252"/>
      <c r="FU93" s="252"/>
      <c r="FV93" s="252"/>
      <c r="FW93" s="252"/>
      <c r="FX93" s="252"/>
      <c r="FY93" s="252"/>
      <c r="FZ93" s="252"/>
      <c r="GA93" s="252"/>
      <c r="GB93" s="252"/>
      <c r="GC93" s="252"/>
      <c r="GD93" s="252"/>
      <c r="GE93" s="252"/>
      <c r="GF93" s="252"/>
      <c r="GG93" s="252"/>
      <c r="GH93" s="252"/>
      <c r="GI93" s="252"/>
      <c r="GJ93" s="252"/>
      <c r="GK93" s="252"/>
      <c r="GL93" s="252"/>
      <c r="GM93" s="252"/>
      <c r="GN93" s="252"/>
      <c r="GO93" s="252"/>
      <c r="GP93" s="252"/>
      <c r="GQ93" s="252"/>
      <c r="GR93" s="252"/>
      <c r="GS93" s="252"/>
      <c r="GT93" s="252"/>
      <c r="GU93" s="252"/>
      <c r="GV93" s="252"/>
      <c r="GW93" s="252"/>
      <c r="GX93" s="252"/>
      <c r="GY93" s="252"/>
      <c r="GZ93" s="252"/>
      <c r="HA93" s="252"/>
      <c r="HB93" s="252"/>
      <c r="HC93" s="252"/>
      <c r="HD93" s="252"/>
      <c r="HE93" s="252"/>
      <c r="HF93" s="252"/>
      <c r="HG93" s="252"/>
      <c r="HH93" s="252"/>
      <c r="HI93" s="252"/>
      <c r="HJ93" s="252"/>
      <c r="HK93" s="252"/>
      <c r="HL93" s="252"/>
      <c r="HM93" s="252"/>
      <c r="HN93" s="252"/>
      <c r="HO93" s="252"/>
      <c r="HP93" s="252"/>
      <c r="HQ93" s="252"/>
      <c r="HR93" s="252"/>
      <c r="HS93" s="252"/>
      <c r="HT93" s="252"/>
      <c r="HU93" s="252"/>
      <c r="HV93" s="252"/>
      <c r="HW93" s="252"/>
      <c r="HX93" s="252"/>
      <c r="HY93" s="252"/>
      <c r="HZ93" s="252"/>
      <c r="IA93" s="252"/>
      <c r="IB93" s="252"/>
      <c r="IC93" s="252"/>
      <c r="ID93" s="252"/>
      <c r="IE93" s="252"/>
      <c r="IF93" s="252"/>
      <c r="IG93" s="252"/>
      <c r="IH93" s="252"/>
      <c r="II93" s="252"/>
      <c r="IJ93" s="252"/>
      <c r="IK93" s="252"/>
      <c r="IL93" s="252"/>
      <c r="IM93" s="252"/>
      <c r="IN93" s="252"/>
      <c r="IO93" s="252"/>
      <c r="IP93" s="252"/>
      <c r="IQ93" s="252"/>
      <c r="IR93" s="252"/>
      <c r="IS93" s="252"/>
      <c r="IT93" s="252"/>
      <c r="IU93" s="252"/>
      <c r="IV93" s="252"/>
      <c r="IW93" s="252"/>
      <c r="IX93" s="252"/>
      <c r="IY93" s="252"/>
      <c r="IZ93" s="252"/>
      <c r="JA93" s="252"/>
      <c r="JB93" s="252"/>
      <c r="JC93" s="252"/>
      <c r="JD93" s="252"/>
      <c r="JE93" s="252"/>
      <c r="JF93" s="252"/>
      <c r="JG93" s="252"/>
      <c r="JH93" s="252"/>
      <c r="JI93" s="252"/>
      <c r="JJ93" s="252"/>
      <c r="JK93" s="252"/>
      <c r="JL93" s="252"/>
    </row>
    <row r="94" spans="1:272" s="330" customFormat="1">
      <c r="A94" s="253"/>
      <c r="B94" s="252"/>
      <c r="C94" s="252"/>
      <c r="D94" s="252"/>
      <c r="E94" s="252"/>
      <c r="F94" s="252"/>
      <c r="G94" s="252"/>
      <c r="H94" s="252"/>
      <c r="I94" s="252"/>
      <c r="J94" s="252"/>
      <c r="K94" s="252"/>
      <c r="L94" s="252"/>
      <c r="M94" s="252"/>
      <c r="N94" s="252"/>
      <c r="O94" s="252"/>
      <c r="P94" s="332"/>
      <c r="Q94" s="252"/>
      <c r="R94" s="252"/>
      <c r="S94" s="252"/>
      <c r="T94" s="252"/>
      <c r="U94" s="252"/>
      <c r="V94" s="252"/>
      <c r="W94" s="252"/>
      <c r="X94" s="252"/>
      <c r="Y94" s="252"/>
      <c r="Z94" s="252"/>
      <c r="AA94" s="252"/>
      <c r="AB94" s="252"/>
      <c r="AC94" s="252"/>
      <c r="AD94" s="332"/>
      <c r="AE94" s="252"/>
      <c r="AF94" s="252"/>
      <c r="AG94" s="252"/>
      <c r="AH94" s="252"/>
      <c r="AI94" s="252"/>
      <c r="AJ94" s="252"/>
      <c r="AK94" s="252"/>
      <c r="AL94" s="252"/>
      <c r="AM94" s="252"/>
      <c r="AN94" s="252"/>
      <c r="AO94" s="252"/>
      <c r="AP94" s="252"/>
      <c r="AQ94" s="252"/>
      <c r="AR94" s="332"/>
      <c r="AS94" s="332"/>
      <c r="AT94" s="332"/>
      <c r="AU94" s="332"/>
      <c r="AV94" s="332"/>
      <c r="AW94" s="332"/>
      <c r="AX94" s="332"/>
      <c r="AY94" s="332"/>
      <c r="AZ94" s="332"/>
      <c r="BA94" s="332"/>
      <c r="BB94" s="332"/>
      <c r="BC94" s="332"/>
      <c r="BD94" s="332"/>
      <c r="BE94" s="332"/>
      <c r="BF94" s="332"/>
      <c r="BG94" s="332"/>
      <c r="BH94" s="332"/>
      <c r="BI94" s="332"/>
      <c r="BJ94" s="332"/>
      <c r="BK94" s="332"/>
      <c r="BL94" s="332"/>
      <c r="BM94" s="332"/>
      <c r="BN94" s="332"/>
      <c r="BO94" s="332"/>
      <c r="BP94" s="332"/>
      <c r="BQ94" s="332"/>
      <c r="BR94" s="332"/>
      <c r="BS94" s="332"/>
      <c r="BT94" s="332"/>
      <c r="BU94" s="332"/>
      <c r="BV94" s="332"/>
      <c r="BW94" s="332"/>
      <c r="BX94" s="332"/>
      <c r="BY94" s="332"/>
      <c r="BZ94" s="332"/>
      <c r="CA94" s="332"/>
      <c r="CB94" s="332"/>
      <c r="CC94" s="332"/>
      <c r="CD94" s="332"/>
      <c r="CE94" s="332"/>
      <c r="CF94" s="332"/>
      <c r="CG94" s="332"/>
      <c r="CH94" s="252"/>
      <c r="CI94" s="252"/>
      <c r="CJ94" s="252"/>
      <c r="CK94" s="252"/>
      <c r="CL94" s="252"/>
      <c r="CM94" s="252"/>
      <c r="CN94" s="252"/>
      <c r="CO94" s="252"/>
      <c r="CP94" s="252"/>
      <c r="CQ94" s="252"/>
      <c r="CR94" s="252"/>
      <c r="CS94" s="252"/>
      <c r="CT94" s="252"/>
      <c r="CU94" s="252"/>
      <c r="CV94" s="252"/>
      <c r="CW94" s="252"/>
      <c r="CX94" s="252"/>
      <c r="CY94" s="252"/>
      <c r="CZ94" s="252"/>
      <c r="DA94" s="252"/>
      <c r="DB94" s="252"/>
      <c r="DC94" s="252"/>
      <c r="DD94" s="252"/>
      <c r="DE94" s="252"/>
      <c r="DF94" s="252"/>
      <c r="DG94" s="252"/>
      <c r="DH94" s="252"/>
      <c r="DI94" s="252"/>
      <c r="DJ94" s="252"/>
      <c r="DK94" s="252"/>
      <c r="DL94" s="252"/>
      <c r="DM94" s="252"/>
      <c r="DN94" s="252"/>
      <c r="DO94" s="252"/>
      <c r="DP94" s="252"/>
      <c r="DQ94" s="252"/>
      <c r="DR94" s="252"/>
      <c r="DS94" s="252"/>
      <c r="DT94" s="252"/>
      <c r="DU94" s="252"/>
      <c r="DV94" s="252"/>
      <c r="DW94" s="252"/>
      <c r="DX94" s="252"/>
      <c r="DY94" s="252"/>
      <c r="DZ94" s="252"/>
      <c r="EA94" s="252"/>
      <c r="EB94" s="252"/>
      <c r="EC94" s="252"/>
      <c r="ED94" s="252"/>
      <c r="EE94" s="252"/>
      <c r="EF94" s="252"/>
      <c r="EG94" s="252"/>
      <c r="EH94" s="252"/>
      <c r="EI94" s="252"/>
      <c r="EJ94" s="252"/>
      <c r="EK94" s="252"/>
      <c r="EL94" s="252"/>
      <c r="EM94" s="252"/>
      <c r="EN94" s="252"/>
      <c r="EO94" s="252"/>
      <c r="EP94" s="252"/>
      <c r="EQ94" s="252"/>
      <c r="ER94" s="252"/>
      <c r="ES94" s="252"/>
      <c r="ET94" s="252"/>
      <c r="EU94" s="252"/>
      <c r="EV94" s="252"/>
      <c r="EW94" s="252"/>
      <c r="EX94" s="252"/>
      <c r="EY94" s="252"/>
      <c r="EZ94" s="252"/>
      <c r="FA94" s="252"/>
      <c r="FB94" s="252"/>
      <c r="FC94" s="252"/>
      <c r="FD94" s="252"/>
      <c r="FE94" s="252"/>
      <c r="FF94" s="252"/>
      <c r="FG94" s="252"/>
      <c r="FH94" s="252"/>
      <c r="FI94" s="252"/>
      <c r="FJ94" s="252"/>
      <c r="FK94" s="252"/>
      <c r="FL94" s="252"/>
      <c r="FM94" s="252"/>
      <c r="FN94" s="252"/>
      <c r="FO94" s="252"/>
      <c r="FP94" s="252"/>
      <c r="FQ94" s="252"/>
      <c r="FR94" s="252"/>
      <c r="FS94" s="252"/>
      <c r="FT94" s="252"/>
      <c r="FU94" s="252"/>
      <c r="FV94" s="252"/>
      <c r="FW94" s="252"/>
      <c r="FX94" s="252"/>
      <c r="FY94" s="252"/>
      <c r="FZ94" s="252"/>
      <c r="GA94" s="252"/>
      <c r="GB94" s="252"/>
      <c r="GC94" s="252"/>
      <c r="GD94" s="252"/>
      <c r="GE94" s="252"/>
      <c r="GF94" s="252"/>
      <c r="GG94" s="252"/>
      <c r="GH94" s="252"/>
      <c r="GI94" s="252"/>
      <c r="GJ94" s="252"/>
      <c r="GK94" s="252"/>
      <c r="GL94" s="252"/>
      <c r="GM94" s="252"/>
      <c r="GN94" s="252"/>
      <c r="GO94" s="252"/>
      <c r="GP94" s="252"/>
      <c r="GQ94" s="252"/>
      <c r="GR94" s="252"/>
      <c r="GS94" s="252"/>
      <c r="GT94" s="252"/>
      <c r="GU94" s="252"/>
      <c r="GV94" s="252"/>
      <c r="GW94" s="252"/>
      <c r="GX94" s="252"/>
      <c r="GY94" s="252"/>
      <c r="GZ94" s="252"/>
      <c r="HA94" s="252"/>
      <c r="HB94" s="252"/>
      <c r="HC94" s="252"/>
      <c r="HD94" s="252"/>
      <c r="HE94" s="252"/>
      <c r="HF94" s="252"/>
      <c r="HG94" s="252"/>
      <c r="HH94" s="252"/>
      <c r="HI94" s="252"/>
      <c r="HJ94" s="252"/>
      <c r="HK94" s="252"/>
      <c r="HL94" s="252"/>
      <c r="HM94" s="252"/>
      <c r="HN94" s="252"/>
      <c r="HO94" s="252"/>
      <c r="HP94" s="252"/>
      <c r="HQ94" s="252"/>
      <c r="HR94" s="252"/>
      <c r="HS94" s="252"/>
      <c r="HT94" s="252"/>
      <c r="HU94" s="252"/>
      <c r="HV94" s="252"/>
      <c r="HW94" s="252"/>
      <c r="HX94" s="252"/>
      <c r="HY94" s="252"/>
      <c r="HZ94" s="252"/>
      <c r="IA94" s="252"/>
      <c r="IB94" s="252"/>
      <c r="IC94" s="252"/>
      <c r="ID94" s="252"/>
      <c r="IE94" s="252"/>
      <c r="IF94" s="252"/>
      <c r="IG94" s="252"/>
      <c r="IH94" s="252"/>
      <c r="II94" s="252"/>
      <c r="IJ94" s="252"/>
      <c r="IK94" s="252"/>
      <c r="IL94" s="252"/>
      <c r="IM94" s="252"/>
      <c r="IN94" s="252"/>
      <c r="IO94" s="252"/>
      <c r="IP94" s="252"/>
      <c r="IQ94" s="252"/>
      <c r="IR94" s="252"/>
      <c r="IS94" s="252"/>
      <c r="IT94" s="252"/>
      <c r="IU94" s="252"/>
      <c r="IV94" s="252"/>
      <c r="IW94" s="252"/>
      <c r="IX94" s="252"/>
      <c r="IY94" s="252"/>
      <c r="IZ94" s="252"/>
      <c r="JA94" s="252"/>
      <c r="JB94" s="252"/>
      <c r="JC94" s="252"/>
      <c r="JD94" s="252"/>
      <c r="JE94" s="252"/>
      <c r="JF94" s="252"/>
      <c r="JG94" s="252"/>
      <c r="JH94" s="252"/>
      <c r="JI94" s="252"/>
      <c r="JJ94" s="252"/>
      <c r="JK94" s="252"/>
      <c r="JL94" s="252"/>
    </row>
    <row r="95" spans="1:272" s="330" customFormat="1">
      <c r="A95" s="253"/>
      <c r="B95" s="252"/>
      <c r="C95" s="252"/>
      <c r="D95" s="252"/>
      <c r="E95" s="252"/>
      <c r="F95" s="252"/>
      <c r="G95" s="252"/>
      <c r="H95" s="252"/>
      <c r="I95" s="252"/>
      <c r="J95" s="252"/>
      <c r="K95" s="252"/>
      <c r="L95" s="252"/>
      <c r="M95" s="252"/>
      <c r="N95" s="252"/>
      <c r="O95" s="252"/>
      <c r="P95" s="332"/>
      <c r="Q95" s="252"/>
      <c r="R95" s="252"/>
      <c r="S95" s="252"/>
      <c r="T95" s="252"/>
      <c r="U95" s="252"/>
      <c r="V95" s="252"/>
      <c r="W95" s="252"/>
      <c r="X95" s="252"/>
      <c r="Y95" s="252"/>
      <c r="Z95" s="252"/>
      <c r="AA95" s="252"/>
      <c r="AB95" s="252"/>
      <c r="AC95" s="252"/>
      <c r="AD95" s="332"/>
      <c r="AE95" s="252"/>
      <c r="AF95" s="252"/>
      <c r="AG95" s="252"/>
      <c r="AH95" s="252"/>
      <c r="AI95" s="252"/>
      <c r="AJ95" s="252"/>
      <c r="AK95" s="252"/>
      <c r="AL95" s="252"/>
      <c r="AM95" s="252"/>
      <c r="AN95" s="252"/>
      <c r="AO95" s="252"/>
      <c r="AP95" s="252"/>
      <c r="AQ95" s="252"/>
      <c r="AR95" s="332"/>
      <c r="AS95" s="332"/>
      <c r="AT95" s="332"/>
      <c r="AU95" s="332"/>
      <c r="AV95" s="332"/>
      <c r="AW95" s="332"/>
      <c r="AX95" s="332"/>
      <c r="AY95" s="332"/>
      <c r="AZ95" s="332"/>
      <c r="BA95" s="332"/>
      <c r="BB95" s="332"/>
      <c r="BC95" s="332"/>
      <c r="BD95" s="332"/>
      <c r="BE95" s="332"/>
      <c r="BF95" s="332"/>
      <c r="BG95" s="332"/>
      <c r="BH95" s="332"/>
      <c r="BI95" s="332"/>
      <c r="BJ95" s="332"/>
      <c r="BK95" s="332"/>
      <c r="BL95" s="332"/>
      <c r="BM95" s="332"/>
      <c r="BN95" s="332"/>
      <c r="BO95" s="332"/>
      <c r="BP95" s="332"/>
      <c r="BQ95" s="332"/>
      <c r="BR95" s="332"/>
      <c r="BS95" s="332"/>
      <c r="BT95" s="332"/>
      <c r="BU95" s="332"/>
      <c r="BV95" s="332"/>
      <c r="BW95" s="332"/>
      <c r="BX95" s="332"/>
      <c r="BY95" s="332"/>
      <c r="BZ95" s="332"/>
      <c r="CA95" s="332"/>
      <c r="CB95" s="332"/>
      <c r="CC95" s="332"/>
      <c r="CD95" s="332"/>
      <c r="CE95" s="332"/>
      <c r="CF95" s="332"/>
      <c r="CG95" s="332"/>
      <c r="CH95" s="252"/>
      <c r="CI95" s="252"/>
      <c r="CJ95" s="252"/>
      <c r="CK95" s="252"/>
      <c r="CL95" s="252"/>
      <c r="CM95" s="252"/>
      <c r="CN95" s="252"/>
      <c r="CO95" s="252"/>
      <c r="CP95" s="252"/>
      <c r="CQ95" s="252"/>
      <c r="CR95" s="252"/>
      <c r="CS95" s="252"/>
      <c r="CT95" s="252"/>
      <c r="CU95" s="252"/>
      <c r="CV95" s="252"/>
      <c r="CW95" s="252"/>
      <c r="CX95" s="252"/>
      <c r="CY95" s="252"/>
      <c r="CZ95" s="252"/>
      <c r="DA95" s="252"/>
      <c r="DB95" s="252"/>
      <c r="DC95" s="252"/>
      <c r="DD95" s="252"/>
      <c r="DE95" s="252"/>
      <c r="DF95" s="252"/>
      <c r="DG95" s="252"/>
      <c r="DH95" s="252"/>
      <c r="DI95" s="252"/>
      <c r="DJ95" s="252"/>
      <c r="DK95" s="252"/>
      <c r="DL95" s="252"/>
      <c r="DM95" s="252"/>
      <c r="DN95" s="252"/>
      <c r="DO95" s="252"/>
      <c r="DP95" s="252"/>
      <c r="DQ95" s="252"/>
      <c r="DR95" s="252"/>
      <c r="DS95" s="252"/>
      <c r="DT95" s="252"/>
      <c r="DU95" s="252"/>
      <c r="DV95" s="252"/>
      <c r="DW95" s="252"/>
      <c r="DX95" s="252"/>
      <c r="DY95" s="252"/>
      <c r="DZ95" s="252"/>
      <c r="EA95" s="252"/>
      <c r="EB95" s="252"/>
      <c r="EC95" s="252"/>
      <c r="ED95" s="252"/>
      <c r="EE95" s="252"/>
      <c r="EF95" s="252"/>
      <c r="EG95" s="252"/>
      <c r="EH95" s="252"/>
      <c r="EI95" s="252"/>
      <c r="EJ95" s="252"/>
      <c r="EK95" s="252"/>
      <c r="EL95" s="252"/>
      <c r="EM95" s="252"/>
      <c r="EN95" s="252"/>
      <c r="EO95" s="252"/>
      <c r="EP95" s="252"/>
      <c r="EQ95" s="252"/>
      <c r="ER95" s="252"/>
      <c r="ES95" s="252"/>
      <c r="ET95" s="252"/>
      <c r="EU95" s="252"/>
      <c r="EV95" s="252"/>
      <c r="EW95" s="252"/>
      <c r="EX95" s="252"/>
      <c r="EY95" s="252"/>
      <c r="EZ95" s="252"/>
      <c r="FA95" s="252"/>
      <c r="FB95" s="252"/>
      <c r="FC95" s="252"/>
      <c r="FD95" s="252"/>
      <c r="FE95" s="252"/>
      <c r="FF95" s="252"/>
      <c r="FG95" s="252"/>
      <c r="FH95" s="252"/>
      <c r="FI95" s="252"/>
      <c r="FJ95" s="252"/>
      <c r="FK95" s="252"/>
      <c r="FL95" s="252"/>
      <c r="FM95" s="252"/>
      <c r="FN95" s="252"/>
      <c r="FO95" s="252"/>
      <c r="FP95" s="252"/>
      <c r="FQ95" s="252"/>
      <c r="FR95" s="252"/>
      <c r="FS95" s="252"/>
      <c r="FT95" s="252"/>
      <c r="FU95" s="252"/>
      <c r="FV95" s="252"/>
      <c r="FW95" s="252"/>
      <c r="FX95" s="252"/>
      <c r="FY95" s="252"/>
      <c r="FZ95" s="252"/>
      <c r="GA95" s="252"/>
      <c r="GB95" s="252"/>
      <c r="GC95" s="252"/>
      <c r="GD95" s="252"/>
      <c r="GE95" s="252"/>
      <c r="GF95" s="252"/>
      <c r="GG95" s="252"/>
      <c r="GH95" s="252"/>
      <c r="GI95" s="252"/>
      <c r="GJ95" s="252"/>
      <c r="GK95" s="252"/>
      <c r="GL95" s="252"/>
      <c r="GM95" s="252"/>
      <c r="GN95" s="252"/>
      <c r="GO95" s="252"/>
      <c r="GP95" s="252"/>
      <c r="GQ95" s="252"/>
      <c r="GR95" s="252"/>
      <c r="GS95" s="252"/>
      <c r="GT95" s="252"/>
      <c r="GU95" s="252"/>
      <c r="GV95" s="252"/>
      <c r="GW95" s="252"/>
      <c r="GX95" s="252"/>
      <c r="GY95" s="252"/>
      <c r="GZ95" s="252"/>
      <c r="HA95" s="252"/>
      <c r="HB95" s="252"/>
      <c r="HC95" s="252"/>
      <c r="HD95" s="252"/>
      <c r="HE95" s="252"/>
      <c r="HF95" s="252"/>
      <c r="HG95" s="252"/>
      <c r="HH95" s="252"/>
      <c r="HI95" s="252"/>
      <c r="HJ95" s="252"/>
      <c r="HK95" s="252"/>
      <c r="HL95" s="252"/>
      <c r="HM95" s="252"/>
      <c r="HN95" s="252"/>
      <c r="HO95" s="252"/>
      <c r="HP95" s="252"/>
      <c r="HQ95" s="252"/>
      <c r="HR95" s="252"/>
      <c r="HS95" s="252"/>
      <c r="HT95" s="252"/>
      <c r="HU95" s="252"/>
      <c r="HV95" s="252"/>
      <c r="HW95" s="252"/>
      <c r="HX95" s="252"/>
      <c r="HY95" s="252"/>
      <c r="HZ95" s="252"/>
      <c r="IA95" s="252"/>
      <c r="IB95" s="252"/>
      <c r="IC95" s="252"/>
      <c r="ID95" s="252"/>
      <c r="IE95" s="252"/>
      <c r="IF95" s="252"/>
      <c r="IG95" s="252"/>
      <c r="IH95" s="252"/>
      <c r="II95" s="252"/>
      <c r="IJ95" s="252"/>
      <c r="IK95" s="252"/>
      <c r="IL95" s="252"/>
      <c r="IM95" s="252"/>
      <c r="IN95" s="252"/>
      <c r="IO95" s="252"/>
      <c r="IP95" s="252"/>
      <c r="IQ95" s="252"/>
      <c r="IR95" s="252"/>
      <c r="IS95" s="252"/>
      <c r="IT95" s="252"/>
      <c r="IU95" s="252"/>
      <c r="IV95" s="252"/>
      <c r="IW95" s="252"/>
      <c r="IX95" s="252"/>
      <c r="IY95" s="252"/>
      <c r="IZ95" s="252"/>
      <c r="JA95" s="252"/>
      <c r="JB95" s="252"/>
      <c r="JC95" s="252"/>
      <c r="JD95" s="252"/>
      <c r="JE95" s="252"/>
      <c r="JF95" s="252"/>
      <c r="JG95" s="252"/>
      <c r="JH95" s="252"/>
      <c r="JI95" s="252"/>
      <c r="JJ95" s="252"/>
      <c r="JK95" s="252"/>
      <c r="JL95" s="252"/>
    </row>
    <row r="96" spans="1:272" s="330" customFormat="1" ht="17">
      <c r="A96" s="253"/>
      <c r="B96" s="252"/>
      <c r="C96" s="252"/>
      <c r="D96" s="252" t="s">
        <v>82</v>
      </c>
      <c r="E96" s="252"/>
      <c r="F96" s="252"/>
      <c r="G96" s="252"/>
      <c r="H96" s="252"/>
      <c r="I96" s="252"/>
      <c r="J96" s="252"/>
      <c r="K96" s="252"/>
      <c r="L96" s="252"/>
      <c r="M96" s="252"/>
      <c r="N96" s="252"/>
      <c r="O96" s="252"/>
      <c r="P96" s="332"/>
      <c r="Q96" s="252"/>
      <c r="R96" s="252"/>
      <c r="S96" s="252"/>
      <c r="T96" s="252"/>
      <c r="U96" s="252"/>
      <c r="V96" s="252"/>
      <c r="W96" s="252"/>
      <c r="X96" s="252"/>
      <c r="Y96" s="252"/>
      <c r="Z96" s="252"/>
      <c r="AA96" s="252"/>
      <c r="AB96" s="252"/>
      <c r="AC96" s="252"/>
      <c r="AD96" s="332"/>
      <c r="AE96" s="252"/>
      <c r="AF96" s="252"/>
      <c r="AG96" s="252"/>
      <c r="AH96" s="252"/>
      <c r="AI96" s="252"/>
      <c r="AJ96" s="252"/>
      <c r="AK96" s="252"/>
      <c r="AL96" s="252"/>
      <c r="AM96" s="252"/>
      <c r="AN96" s="252"/>
      <c r="AO96" s="252"/>
      <c r="AP96" s="252"/>
      <c r="AQ96" s="252"/>
      <c r="AR96" s="332"/>
      <c r="AS96" s="332"/>
      <c r="AT96" s="332"/>
      <c r="AU96" s="332"/>
      <c r="AV96" s="332"/>
      <c r="AW96" s="332"/>
      <c r="AX96" s="332"/>
      <c r="AY96" s="332"/>
      <c r="AZ96" s="332"/>
      <c r="BA96" s="332"/>
      <c r="BB96" s="332"/>
      <c r="BC96" s="332"/>
      <c r="BD96" s="332"/>
      <c r="BE96" s="332"/>
      <c r="BF96" s="332"/>
      <c r="BG96" s="332"/>
      <c r="BH96" s="332"/>
      <c r="BI96" s="332"/>
      <c r="BJ96" s="332"/>
      <c r="BK96" s="332"/>
      <c r="BL96" s="332"/>
      <c r="BM96" s="332"/>
      <c r="BN96" s="332"/>
      <c r="BO96" s="332"/>
      <c r="BP96" s="332"/>
      <c r="BQ96" s="332"/>
      <c r="BR96" s="332"/>
      <c r="BS96" s="332"/>
      <c r="BT96" s="332"/>
      <c r="BU96" s="332"/>
      <c r="BV96" s="332"/>
      <c r="BW96" s="332"/>
      <c r="BX96" s="332"/>
      <c r="BY96" s="332"/>
      <c r="BZ96" s="332"/>
      <c r="CA96" s="332"/>
      <c r="CB96" s="332"/>
      <c r="CC96" s="332"/>
      <c r="CD96" s="332"/>
      <c r="CE96" s="332"/>
      <c r="CF96" s="332"/>
      <c r="CG96" s="332"/>
      <c r="CH96" s="252"/>
      <c r="CI96" s="252"/>
      <c r="CJ96" s="252"/>
      <c r="CK96" s="252"/>
      <c r="CL96" s="252"/>
      <c r="CM96" s="252"/>
      <c r="CN96" s="252"/>
      <c r="CO96" s="252"/>
      <c r="CP96" s="252"/>
      <c r="CQ96" s="252"/>
      <c r="CR96" s="252"/>
      <c r="CS96" s="252"/>
      <c r="CT96" s="252"/>
      <c r="CU96" s="252"/>
      <c r="CV96" s="252"/>
      <c r="CW96" s="252"/>
      <c r="CX96" s="252"/>
      <c r="CY96" s="252"/>
      <c r="CZ96" s="252"/>
      <c r="DA96" s="252"/>
      <c r="DB96" s="252"/>
      <c r="DC96" s="252"/>
      <c r="DD96" s="252"/>
      <c r="DE96" s="252"/>
      <c r="DF96" s="252"/>
      <c r="DG96" s="252"/>
      <c r="DH96" s="252"/>
      <c r="DI96" s="252"/>
      <c r="DJ96" s="252"/>
      <c r="DK96" s="252"/>
      <c r="DL96" s="252"/>
      <c r="DM96" s="252"/>
      <c r="DN96" s="252"/>
      <c r="DO96" s="252"/>
      <c r="DP96" s="252"/>
      <c r="DQ96" s="252"/>
      <c r="DR96" s="252"/>
      <c r="DS96" s="252"/>
      <c r="DT96" s="252"/>
      <c r="DU96" s="252"/>
      <c r="DV96" s="252"/>
      <c r="DW96" s="252"/>
      <c r="DX96" s="252"/>
      <c r="DY96" s="252"/>
      <c r="DZ96" s="252"/>
      <c r="EA96" s="252"/>
      <c r="EB96" s="252"/>
      <c r="EC96" s="252"/>
      <c r="ED96" s="252"/>
      <c r="EE96" s="252"/>
      <c r="EF96" s="252"/>
      <c r="EG96" s="252"/>
      <c r="EH96" s="252"/>
      <c r="EI96" s="252"/>
      <c r="EJ96" s="252"/>
      <c r="EK96" s="252"/>
      <c r="EL96" s="252"/>
      <c r="EM96" s="252"/>
      <c r="EN96" s="252"/>
      <c r="EO96" s="252"/>
      <c r="EP96" s="252"/>
      <c r="EQ96" s="252"/>
      <c r="ER96" s="252"/>
      <c r="ES96" s="252"/>
      <c r="ET96" s="252"/>
      <c r="EU96" s="252"/>
      <c r="EV96" s="252"/>
      <c r="EW96" s="252"/>
      <c r="EX96" s="252"/>
      <c r="EY96" s="252"/>
      <c r="EZ96" s="252"/>
      <c r="FA96" s="252"/>
      <c r="FB96" s="252"/>
      <c r="FC96" s="252"/>
      <c r="FD96" s="252"/>
      <c r="FE96" s="252"/>
      <c r="FF96" s="252"/>
      <c r="FG96" s="252"/>
      <c r="FH96" s="252"/>
      <c r="FI96" s="252"/>
      <c r="FJ96" s="252"/>
      <c r="FK96" s="252"/>
      <c r="FL96" s="252"/>
      <c r="FM96" s="252"/>
      <c r="FN96" s="252"/>
      <c r="FO96" s="252"/>
      <c r="FP96" s="252"/>
      <c r="FQ96" s="252"/>
      <c r="FR96" s="252"/>
      <c r="FS96" s="252"/>
      <c r="FT96" s="252"/>
      <c r="FU96" s="252"/>
      <c r="FV96" s="252"/>
      <c r="FW96" s="252"/>
      <c r="FX96" s="252"/>
      <c r="FY96" s="252"/>
      <c r="FZ96" s="252"/>
      <c r="GA96" s="252"/>
      <c r="GB96" s="252"/>
      <c r="GC96" s="252"/>
      <c r="GD96" s="252"/>
      <c r="GE96" s="252"/>
      <c r="GF96" s="252"/>
      <c r="GG96" s="252"/>
      <c r="GH96" s="252"/>
      <c r="GI96" s="252"/>
      <c r="GJ96" s="252"/>
      <c r="GK96" s="252"/>
      <c r="GL96" s="252"/>
      <c r="GM96" s="252"/>
      <c r="GN96" s="252"/>
      <c r="GO96" s="252"/>
      <c r="GP96" s="252"/>
      <c r="GQ96" s="252"/>
      <c r="GR96" s="252"/>
      <c r="GS96" s="252"/>
      <c r="GT96" s="252"/>
      <c r="GU96" s="252"/>
      <c r="GV96" s="252"/>
      <c r="GW96" s="252"/>
      <c r="GX96" s="252"/>
      <c r="GY96" s="252"/>
      <c r="GZ96" s="252"/>
      <c r="HA96" s="252"/>
      <c r="HB96" s="252"/>
      <c r="HC96" s="252"/>
      <c r="HD96" s="252"/>
      <c r="HE96" s="252"/>
      <c r="HF96" s="252"/>
      <c r="HG96" s="252"/>
      <c r="HH96" s="252"/>
      <c r="HI96" s="252"/>
      <c r="HJ96" s="252"/>
      <c r="HK96" s="252"/>
      <c r="HL96" s="252"/>
      <c r="HM96" s="252"/>
      <c r="HN96" s="252"/>
      <c r="HO96" s="252"/>
      <c r="HP96" s="252"/>
      <c r="HQ96" s="252"/>
      <c r="HR96" s="252"/>
      <c r="HS96" s="252"/>
      <c r="HT96" s="252"/>
      <c r="HU96" s="252"/>
      <c r="HV96" s="252"/>
      <c r="HW96" s="252"/>
      <c r="HX96" s="252"/>
      <c r="HY96" s="252"/>
      <c r="HZ96" s="252"/>
      <c r="IA96" s="252"/>
      <c r="IB96" s="252"/>
      <c r="IC96" s="252"/>
      <c r="ID96" s="252"/>
      <c r="IE96" s="252"/>
      <c r="IF96" s="252"/>
      <c r="IG96" s="252"/>
      <c r="IH96" s="252"/>
      <c r="II96" s="252"/>
      <c r="IJ96" s="252"/>
      <c r="IK96" s="252"/>
      <c r="IL96" s="252"/>
      <c r="IM96" s="252"/>
      <c r="IN96" s="252"/>
      <c r="IO96" s="252"/>
      <c r="IP96" s="252"/>
      <c r="IQ96" s="252"/>
      <c r="IR96" s="252"/>
      <c r="IS96" s="252"/>
      <c r="IT96" s="252"/>
      <c r="IU96" s="252"/>
      <c r="IV96" s="252"/>
      <c r="IW96" s="252"/>
      <c r="IX96" s="252"/>
      <c r="IY96" s="252"/>
      <c r="IZ96" s="252"/>
      <c r="JA96" s="252"/>
      <c r="JB96" s="252"/>
      <c r="JC96" s="252"/>
      <c r="JD96" s="252"/>
      <c r="JE96" s="252"/>
      <c r="JF96" s="252"/>
      <c r="JG96" s="252"/>
      <c r="JH96" s="252"/>
      <c r="JI96" s="252"/>
      <c r="JJ96" s="252"/>
      <c r="JK96" s="252"/>
      <c r="JL96" s="252"/>
    </row>
    <row r="97" spans="1:272" s="330" customFormat="1">
      <c r="A97" s="253"/>
      <c r="B97" s="252"/>
      <c r="C97" s="252"/>
      <c r="D97" s="252"/>
      <c r="E97" s="252"/>
      <c r="F97" s="252"/>
      <c r="G97" s="252"/>
      <c r="H97" s="252"/>
      <c r="I97" s="252"/>
      <c r="J97" s="252"/>
      <c r="K97" s="252"/>
      <c r="L97" s="252"/>
      <c r="M97" s="252"/>
      <c r="N97" s="252"/>
      <c r="O97" s="252"/>
      <c r="P97" s="332"/>
      <c r="Q97" s="252"/>
      <c r="R97" s="252"/>
      <c r="S97" s="252"/>
      <c r="T97" s="252"/>
      <c r="U97" s="252"/>
      <c r="V97" s="252"/>
      <c r="W97" s="252"/>
      <c r="X97" s="252"/>
      <c r="Y97" s="252"/>
      <c r="Z97" s="252"/>
      <c r="AA97" s="252"/>
      <c r="AB97" s="252"/>
      <c r="AC97" s="252"/>
      <c r="AD97" s="332"/>
      <c r="AE97" s="252"/>
      <c r="AF97" s="252"/>
      <c r="AG97" s="252"/>
      <c r="AH97" s="252"/>
      <c r="AI97" s="252"/>
      <c r="AJ97" s="252"/>
      <c r="AK97" s="252"/>
      <c r="AL97" s="252"/>
      <c r="AM97" s="252"/>
      <c r="AN97" s="252"/>
      <c r="AO97" s="252"/>
      <c r="AP97" s="252"/>
      <c r="AQ97" s="252"/>
      <c r="AR97" s="332"/>
      <c r="AS97" s="332"/>
      <c r="AT97" s="332"/>
      <c r="AU97" s="332"/>
      <c r="AV97" s="332"/>
      <c r="AW97" s="332"/>
      <c r="AX97" s="332"/>
      <c r="AY97" s="332"/>
      <c r="AZ97" s="332"/>
      <c r="BA97" s="332"/>
      <c r="BB97" s="332"/>
      <c r="BC97" s="332"/>
      <c r="BD97" s="332"/>
      <c r="BE97" s="332"/>
      <c r="BF97" s="332"/>
      <c r="BG97" s="332"/>
      <c r="BH97" s="332"/>
      <c r="BI97" s="332"/>
      <c r="BJ97" s="332"/>
      <c r="BK97" s="332"/>
      <c r="BL97" s="332"/>
      <c r="BM97" s="332"/>
      <c r="BN97" s="332"/>
      <c r="BO97" s="332"/>
      <c r="BP97" s="332"/>
      <c r="BQ97" s="332"/>
      <c r="BR97" s="332"/>
      <c r="BS97" s="332"/>
      <c r="BT97" s="332"/>
      <c r="BU97" s="332"/>
      <c r="BV97" s="332"/>
      <c r="BW97" s="332"/>
      <c r="BX97" s="332"/>
      <c r="BY97" s="332"/>
      <c r="BZ97" s="332"/>
      <c r="CA97" s="332"/>
      <c r="CB97" s="332"/>
      <c r="CC97" s="332"/>
      <c r="CD97" s="332"/>
      <c r="CE97" s="332"/>
      <c r="CF97" s="332"/>
      <c r="CG97" s="332"/>
      <c r="CH97" s="252"/>
      <c r="CI97" s="252"/>
      <c r="CJ97" s="252"/>
      <c r="CK97" s="252"/>
      <c r="CL97" s="252"/>
      <c r="CM97" s="252"/>
      <c r="CN97" s="252"/>
      <c r="CO97" s="252"/>
      <c r="CP97" s="252"/>
      <c r="CQ97" s="252"/>
      <c r="CR97" s="252"/>
      <c r="CS97" s="252"/>
      <c r="CT97" s="252"/>
      <c r="CU97" s="252"/>
      <c r="CV97" s="252"/>
      <c r="CW97" s="252"/>
      <c r="CX97" s="252"/>
      <c r="CY97" s="252"/>
      <c r="CZ97" s="252"/>
      <c r="DA97" s="252"/>
      <c r="DB97" s="252"/>
      <c r="DC97" s="252"/>
      <c r="DD97" s="252"/>
      <c r="DE97" s="252"/>
      <c r="DF97" s="252"/>
      <c r="DG97" s="252"/>
      <c r="DH97" s="252"/>
      <c r="DI97" s="252"/>
      <c r="DJ97" s="252"/>
      <c r="DK97" s="252"/>
      <c r="DL97" s="252"/>
      <c r="DM97" s="252"/>
      <c r="DN97" s="252"/>
      <c r="DO97" s="252"/>
      <c r="DP97" s="252"/>
      <c r="DQ97" s="252"/>
      <c r="DR97" s="252"/>
      <c r="DS97" s="252"/>
      <c r="DT97" s="252"/>
      <c r="DU97" s="252"/>
      <c r="DV97" s="252"/>
      <c r="DW97" s="252"/>
      <c r="DX97" s="252"/>
      <c r="DY97" s="252"/>
      <c r="DZ97" s="252"/>
      <c r="EA97" s="252"/>
      <c r="EB97" s="252"/>
      <c r="EC97" s="252"/>
      <c r="ED97" s="252"/>
      <c r="EE97" s="252"/>
      <c r="EF97" s="252"/>
      <c r="EG97" s="252"/>
      <c r="EH97" s="252"/>
      <c r="EI97" s="252"/>
      <c r="EJ97" s="252"/>
      <c r="EK97" s="252"/>
      <c r="EL97" s="252"/>
      <c r="EM97" s="252"/>
      <c r="EN97" s="252"/>
      <c r="EO97" s="252"/>
      <c r="EP97" s="252"/>
      <c r="EQ97" s="252"/>
      <c r="ER97" s="252"/>
      <c r="ES97" s="252"/>
      <c r="ET97" s="252"/>
      <c r="EU97" s="252"/>
      <c r="EV97" s="252"/>
      <c r="EW97" s="252"/>
      <c r="EX97" s="252"/>
      <c r="EY97" s="252"/>
      <c r="EZ97" s="252"/>
      <c r="FA97" s="252"/>
      <c r="FB97" s="252"/>
      <c r="FC97" s="252"/>
      <c r="FD97" s="252"/>
      <c r="FE97" s="252"/>
      <c r="FF97" s="252"/>
      <c r="FG97" s="252"/>
      <c r="FH97" s="252"/>
      <c r="FI97" s="252"/>
      <c r="FJ97" s="252"/>
      <c r="FK97" s="252"/>
      <c r="FL97" s="252"/>
      <c r="FM97" s="252"/>
      <c r="FN97" s="252"/>
      <c r="FO97" s="252"/>
      <c r="FP97" s="252"/>
      <c r="FQ97" s="252"/>
      <c r="FR97" s="252"/>
      <c r="FS97" s="252"/>
      <c r="FT97" s="252"/>
      <c r="FU97" s="252"/>
      <c r="FV97" s="252"/>
      <c r="FW97" s="252"/>
      <c r="FX97" s="252"/>
      <c r="FY97" s="252"/>
      <c r="FZ97" s="252"/>
      <c r="GA97" s="252"/>
      <c r="GB97" s="252"/>
      <c r="GC97" s="252"/>
      <c r="GD97" s="252"/>
      <c r="GE97" s="252"/>
      <c r="GF97" s="252"/>
      <c r="GG97" s="252"/>
      <c r="GH97" s="252"/>
      <c r="GI97" s="252"/>
      <c r="GJ97" s="252"/>
      <c r="GK97" s="252"/>
      <c r="GL97" s="252"/>
      <c r="GM97" s="252"/>
      <c r="GN97" s="252"/>
      <c r="GO97" s="252"/>
      <c r="GP97" s="252"/>
      <c r="GQ97" s="252"/>
      <c r="GR97" s="252"/>
      <c r="GS97" s="252"/>
      <c r="GT97" s="252"/>
      <c r="GU97" s="252"/>
      <c r="GV97" s="252"/>
      <c r="GW97" s="252"/>
      <c r="GX97" s="252"/>
      <c r="GY97" s="252"/>
      <c r="GZ97" s="252"/>
      <c r="HA97" s="252"/>
      <c r="HB97" s="252"/>
      <c r="HC97" s="252"/>
      <c r="HD97" s="252"/>
      <c r="HE97" s="252"/>
      <c r="HF97" s="252"/>
      <c r="HG97" s="252"/>
      <c r="HH97" s="252"/>
      <c r="HI97" s="252"/>
      <c r="HJ97" s="252"/>
      <c r="HK97" s="252"/>
      <c r="HL97" s="252"/>
      <c r="HM97" s="252"/>
      <c r="HN97" s="252"/>
      <c r="HO97" s="252"/>
      <c r="HP97" s="252"/>
      <c r="HQ97" s="252"/>
      <c r="HR97" s="252"/>
      <c r="HS97" s="252"/>
      <c r="HT97" s="252"/>
      <c r="HU97" s="252"/>
      <c r="HV97" s="252"/>
      <c r="HW97" s="252"/>
      <c r="HX97" s="252"/>
      <c r="HY97" s="252"/>
      <c r="HZ97" s="252"/>
      <c r="IA97" s="252"/>
      <c r="IB97" s="252"/>
      <c r="IC97" s="252"/>
      <c r="ID97" s="252"/>
      <c r="IE97" s="252"/>
      <c r="IF97" s="252"/>
      <c r="IG97" s="252"/>
      <c r="IH97" s="252"/>
      <c r="II97" s="252"/>
      <c r="IJ97" s="252"/>
      <c r="IK97" s="252"/>
      <c r="IL97" s="252"/>
      <c r="IM97" s="252"/>
      <c r="IN97" s="252"/>
      <c r="IO97" s="252"/>
      <c r="IP97" s="252"/>
      <c r="IQ97" s="252"/>
      <c r="IR97" s="252"/>
      <c r="IS97" s="252"/>
      <c r="IT97" s="252"/>
      <c r="IU97" s="252"/>
      <c r="IV97" s="252"/>
      <c r="IW97" s="252"/>
      <c r="IX97" s="252"/>
      <c r="IY97" s="252"/>
      <c r="IZ97" s="252"/>
      <c r="JA97" s="252"/>
      <c r="JB97" s="252"/>
      <c r="JC97" s="252"/>
      <c r="JD97" s="252"/>
      <c r="JE97" s="252"/>
      <c r="JF97" s="252"/>
      <c r="JG97" s="252"/>
      <c r="JH97" s="252"/>
      <c r="JI97" s="252"/>
      <c r="JJ97" s="252"/>
      <c r="JK97" s="252"/>
      <c r="JL97" s="252"/>
    </row>
    <row r="98" spans="1:272" s="330" customFormat="1">
      <c r="A98" s="253"/>
      <c r="B98" s="252"/>
      <c r="C98" s="252"/>
      <c r="D98" s="252"/>
      <c r="E98" s="252"/>
      <c r="F98" s="252"/>
      <c r="G98" s="252"/>
      <c r="H98" s="252"/>
      <c r="I98" s="252"/>
      <c r="J98" s="252"/>
      <c r="K98" s="252"/>
      <c r="L98" s="252"/>
      <c r="M98" s="252"/>
      <c r="N98" s="252"/>
      <c r="O98" s="252"/>
      <c r="P98" s="332"/>
      <c r="Q98" s="252"/>
      <c r="R98" s="252"/>
      <c r="S98" s="252"/>
      <c r="T98" s="252"/>
      <c r="U98" s="252"/>
      <c r="V98" s="252"/>
      <c r="W98" s="252"/>
      <c r="X98" s="252"/>
      <c r="Y98" s="252"/>
      <c r="Z98" s="252"/>
      <c r="AA98" s="252"/>
      <c r="AB98" s="252"/>
      <c r="AC98" s="252"/>
      <c r="AD98" s="332"/>
      <c r="AE98" s="252"/>
      <c r="AF98" s="252"/>
      <c r="AG98" s="252"/>
      <c r="AH98" s="252"/>
      <c r="AI98" s="252"/>
      <c r="AJ98" s="252"/>
      <c r="AK98" s="252"/>
      <c r="AL98" s="252"/>
      <c r="AM98" s="252"/>
      <c r="AN98" s="252"/>
      <c r="AO98" s="252"/>
      <c r="AP98" s="252"/>
      <c r="AQ98" s="252"/>
      <c r="AR98" s="332"/>
      <c r="AS98" s="332"/>
      <c r="AT98" s="332"/>
      <c r="AU98" s="332"/>
      <c r="AV98" s="332"/>
      <c r="AW98" s="332"/>
      <c r="AX98" s="332"/>
      <c r="AY98" s="332"/>
      <c r="AZ98" s="332"/>
      <c r="BA98" s="332"/>
      <c r="BB98" s="332"/>
      <c r="BC98" s="332"/>
      <c r="BD98" s="332"/>
      <c r="BE98" s="332"/>
      <c r="BF98" s="332"/>
      <c r="BG98" s="332"/>
      <c r="BH98" s="332"/>
      <c r="BI98" s="332"/>
      <c r="BJ98" s="332"/>
      <c r="BK98" s="332"/>
      <c r="BL98" s="332"/>
      <c r="BM98" s="332"/>
      <c r="BN98" s="332"/>
      <c r="BO98" s="332"/>
      <c r="BP98" s="332"/>
      <c r="BQ98" s="332"/>
      <c r="BR98" s="332"/>
      <c r="BS98" s="332"/>
      <c r="BT98" s="332"/>
      <c r="BU98" s="332"/>
      <c r="BV98" s="332"/>
      <c r="BW98" s="332"/>
      <c r="BX98" s="332"/>
      <c r="BY98" s="332"/>
      <c r="BZ98" s="332"/>
      <c r="CA98" s="332"/>
      <c r="CB98" s="332"/>
      <c r="CC98" s="332"/>
      <c r="CD98" s="332"/>
      <c r="CE98" s="332"/>
      <c r="CF98" s="332"/>
      <c r="CG98" s="332"/>
      <c r="CH98" s="252"/>
      <c r="CI98" s="252"/>
      <c r="CJ98" s="252"/>
      <c r="CK98" s="252"/>
      <c r="CL98" s="252"/>
      <c r="CM98" s="252"/>
      <c r="CN98" s="252"/>
      <c r="CO98" s="252"/>
      <c r="CP98" s="252"/>
      <c r="CQ98" s="252"/>
      <c r="CR98" s="252"/>
      <c r="CS98" s="252"/>
      <c r="CT98" s="252"/>
      <c r="CU98" s="252"/>
      <c r="CV98" s="252"/>
      <c r="CW98" s="252"/>
      <c r="CX98" s="252"/>
      <c r="CY98" s="252"/>
      <c r="CZ98" s="252"/>
      <c r="DA98" s="252"/>
      <c r="DB98" s="252"/>
      <c r="DC98" s="252"/>
      <c r="DD98" s="252"/>
      <c r="DE98" s="252"/>
      <c r="DF98" s="252"/>
      <c r="DG98" s="252"/>
      <c r="DH98" s="252"/>
      <c r="DI98" s="252"/>
      <c r="DJ98" s="252"/>
      <c r="DK98" s="252"/>
      <c r="DL98" s="252"/>
      <c r="DM98" s="252"/>
      <c r="DN98" s="252"/>
      <c r="DO98" s="252"/>
      <c r="DP98" s="252"/>
      <c r="DQ98" s="252"/>
      <c r="DR98" s="252"/>
      <c r="DS98" s="252"/>
      <c r="DT98" s="252"/>
      <c r="DU98" s="252"/>
      <c r="DV98" s="252"/>
      <c r="DW98" s="252"/>
      <c r="DX98" s="252"/>
      <c r="DY98" s="252"/>
      <c r="DZ98" s="252"/>
      <c r="EA98" s="252"/>
      <c r="EB98" s="252"/>
      <c r="EC98" s="252"/>
      <c r="ED98" s="252"/>
      <c r="EE98" s="252"/>
      <c r="EF98" s="252"/>
      <c r="EG98" s="252"/>
      <c r="EH98" s="252"/>
      <c r="EI98" s="252"/>
      <c r="EJ98" s="252"/>
      <c r="EK98" s="252"/>
      <c r="EL98" s="252"/>
      <c r="EM98" s="252"/>
      <c r="EN98" s="252"/>
      <c r="EO98" s="252"/>
      <c r="EP98" s="252"/>
      <c r="EQ98" s="252"/>
      <c r="ER98" s="252"/>
      <c r="ES98" s="252"/>
      <c r="ET98" s="252"/>
      <c r="EU98" s="252"/>
      <c r="EV98" s="252"/>
      <c r="EW98" s="252"/>
      <c r="EX98" s="252"/>
      <c r="EY98" s="252"/>
      <c r="EZ98" s="252"/>
      <c r="FA98" s="252"/>
      <c r="FB98" s="252"/>
      <c r="FC98" s="252"/>
      <c r="FD98" s="252"/>
      <c r="FE98" s="252"/>
      <c r="FF98" s="252"/>
      <c r="FG98" s="252"/>
      <c r="FH98" s="252"/>
      <c r="FI98" s="252"/>
      <c r="FJ98" s="252"/>
      <c r="FK98" s="252"/>
      <c r="FL98" s="252"/>
      <c r="FM98" s="252"/>
      <c r="FN98" s="252"/>
      <c r="FO98" s="252"/>
      <c r="FP98" s="252"/>
      <c r="FQ98" s="252"/>
      <c r="FR98" s="252"/>
      <c r="FS98" s="252"/>
      <c r="FT98" s="252"/>
      <c r="FU98" s="252"/>
      <c r="FV98" s="252"/>
      <c r="FW98" s="252"/>
      <c r="FX98" s="252"/>
      <c r="FY98" s="252"/>
      <c r="FZ98" s="252"/>
      <c r="GA98" s="252"/>
      <c r="GB98" s="252"/>
      <c r="GC98" s="252"/>
      <c r="GD98" s="252"/>
      <c r="GE98" s="252"/>
      <c r="GF98" s="252"/>
      <c r="GG98" s="252"/>
      <c r="GH98" s="252"/>
      <c r="GI98" s="252"/>
      <c r="GJ98" s="252"/>
      <c r="GK98" s="252"/>
      <c r="GL98" s="252"/>
      <c r="GM98" s="252"/>
      <c r="GN98" s="252"/>
      <c r="GO98" s="252"/>
      <c r="GP98" s="252"/>
      <c r="GQ98" s="252"/>
      <c r="GR98" s="252"/>
      <c r="GS98" s="252"/>
      <c r="GT98" s="252"/>
      <c r="GU98" s="252"/>
      <c r="GV98" s="252"/>
      <c r="GW98" s="252"/>
      <c r="GX98" s="252"/>
      <c r="GY98" s="252"/>
      <c r="GZ98" s="252"/>
      <c r="HA98" s="252"/>
      <c r="HB98" s="252"/>
      <c r="HC98" s="252"/>
      <c r="HD98" s="252"/>
      <c r="HE98" s="252"/>
      <c r="HF98" s="252"/>
      <c r="HG98" s="252"/>
      <c r="HH98" s="252"/>
      <c r="HI98" s="252"/>
      <c r="HJ98" s="252"/>
      <c r="HK98" s="252"/>
      <c r="HL98" s="252"/>
      <c r="HM98" s="252"/>
      <c r="HN98" s="252"/>
      <c r="HO98" s="252"/>
      <c r="HP98" s="252"/>
      <c r="HQ98" s="252"/>
      <c r="HR98" s="252"/>
      <c r="HS98" s="252"/>
      <c r="HT98" s="252"/>
      <c r="HU98" s="252"/>
      <c r="HV98" s="252"/>
      <c r="HW98" s="252"/>
      <c r="HX98" s="252"/>
      <c r="HY98" s="252"/>
      <c r="HZ98" s="252"/>
      <c r="IA98" s="252"/>
      <c r="IB98" s="252"/>
      <c r="IC98" s="252"/>
      <c r="ID98" s="252"/>
      <c r="IE98" s="252"/>
      <c r="IF98" s="252"/>
      <c r="IG98" s="252"/>
      <c r="IH98" s="252"/>
      <c r="II98" s="252"/>
      <c r="IJ98" s="252"/>
      <c r="IK98" s="252"/>
      <c r="IL98" s="252"/>
      <c r="IM98" s="252"/>
      <c r="IN98" s="252"/>
      <c r="IO98" s="252"/>
      <c r="IP98" s="252"/>
      <c r="IQ98" s="252"/>
      <c r="IR98" s="252"/>
      <c r="IS98" s="252"/>
      <c r="IT98" s="252"/>
      <c r="IU98" s="252"/>
      <c r="IV98" s="252"/>
      <c r="IW98" s="252"/>
      <c r="IX98" s="252"/>
      <c r="IY98" s="252"/>
      <c r="IZ98" s="252"/>
      <c r="JA98" s="252"/>
      <c r="JB98" s="252"/>
      <c r="JC98" s="252"/>
      <c r="JD98" s="252"/>
      <c r="JE98" s="252"/>
      <c r="JF98" s="252"/>
      <c r="JG98" s="252"/>
      <c r="JH98" s="252"/>
      <c r="JI98" s="252"/>
      <c r="JJ98" s="252"/>
      <c r="JK98" s="252"/>
      <c r="JL98" s="252"/>
    </row>
    <row r="99" spans="1:272" s="330" customFormat="1">
      <c r="A99" s="253"/>
      <c r="B99" s="252"/>
      <c r="C99" s="252"/>
      <c r="D99" s="252"/>
      <c r="E99" s="252"/>
      <c r="F99" s="252"/>
      <c r="G99" s="252"/>
      <c r="H99" s="252"/>
      <c r="I99" s="252"/>
      <c r="J99" s="252"/>
      <c r="K99" s="252"/>
      <c r="L99" s="252"/>
      <c r="M99" s="252"/>
      <c r="N99" s="252"/>
      <c r="O99" s="252"/>
      <c r="P99" s="332"/>
      <c r="Q99" s="252"/>
      <c r="R99" s="252"/>
      <c r="S99" s="252"/>
      <c r="T99" s="252"/>
      <c r="U99" s="252"/>
      <c r="V99" s="252"/>
      <c r="W99" s="252"/>
      <c r="X99" s="252"/>
      <c r="Y99" s="252"/>
      <c r="Z99" s="252"/>
      <c r="AA99" s="252"/>
      <c r="AB99" s="252"/>
      <c r="AC99" s="252"/>
      <c r="AD99" s="332"/>
      <c r="AE99" s="252"/>
      <c r="AF99" s="252"/>
      <c r="AG99" s="252"/>
      <c r="AH99" s="252"/>
      <c r="AI99" s="252"/>
      <c r="AJ99" s="252"/>
      <c r="AK99" s="252"/>
      <c r="AL99" s="252"/>
      <c r="AM99" s="252"/>
      <c r="AN99" s="252"/>
      <c r="AO99" s="252"/>
      <c r="AP99" s="252"/>
      <c r="AQ99" s="252"/>
      <c r="AR99" s="332"/>
      <c r="AS99" s="332"/>
      <c r="AT99" s="332"/>
      <c r="AU99" s="332"/>
      <c r="AV99" s="332"/>
      <c r="AW99" s="332"/>
      <c r="AX99" s="332"/>
      <c r="AY99" s="332"/>
      <c r="AZ99" s="332"/>
      <c r="BA99" s="332"/>
      <c r="BB99" s="332"/>
      <c r="BC99" s="332"/>
      <c r="BD99" s="332"/>
      <c r="BE99" s="332"/>
      <c r="BF99" s="332"/>
      <c r="BG99" s="332"/>
      <c r="BH99" s="332"/>
      <c r="BI99" s="332"/>
      <c r="BJ99" s="332"/>
      <c r="BK99" s="332"/>
      <c r="BL99" s="332"/>
      <c r="BM99" s="332"/>
      <c r="BN99" s="332"/>
      <c r="BO99" s="332"/>
      <c r="BP99" s="332"/>
      <c r="BQ99" s="332"/>
      <c r="BR99" s="332"/>
      <c r="BS99" s="332"/>
      <c r="BT99" s="332"/>
      <c r="BU99" s="332"/>
      <c r="BV99" s="332"/>
      <c r="BW99" s="332"/>
      <c r="BX99" s="332"/>
      <c r="BY99" s="332"/>
      <c r="BZ99" s="332"/>
      <c r="CA99" s="332"/>
      <c r="CB99" s="332"/>
      <c r="CC99" s="332"/>
      <c r="CD99" s="332"/>
      <c r="CE99" s="332"/>
      <c r="CF99" s="332"/>
      <c r="CG99" s="332"/>
      <c r="CH99" s="252"/>
      <c r="CI99" s="252"/>
      <c r="CJ99" s="252"/>
      <c r="CK99" s="252"/>
      <c r="CL99" s="252"/>
      <c r="CM99" s="252"/>
      <c r="CN99" s="252"/>
      <c r="CO99" s="252"/>
      <c r="CP99" s="252"/>
      <c r="CQ99" s="252"/>
      <c r="CR99" s="252"/>
      <c r="CS99" s="252"/>
      <c r="CT99" s="252"/>
      <c r="CU99" s="252"/>
      <c r="CV99" s="252"/>
      <c r="CW99" s="252"/>
      <c r="CX99" s="252"/>
      <c r="CY99" s="252"/>
      <c r="CZ99" s="252"/>
      <c r="DA99" s="252"/>
      <c r="DB99" s="252"/>
      <c r="DC99" s="252"/>
      <c r="DD99" s="252"/>
      <c r="DE99" s="252"/>
      <c r="DF99" s="252"/>
      <c r="DG99" s="252"/>
      <c r="DH99" s="252"/>
      <c r="DI99" s="252"/>
      <c r="DJ99" s="252"/>
      <c r="DK99" s="252"/>
      <c r="DL99" s="252"/>
      <c r="DM99" s="252"/>
      <c r="DN99" s="252"/>
      <c r="DO99" s="252"/>
      <c r="DP99" s="252"/>
      <c r="DQ99" s="252"/>
      <c r="DR99" s="252"/>
      <c r="DS99" s="252"/>
      <c r="DT99" s="252"/>
      <c r="DU99" s="252"/>
      <c r="DV99" s="252"/>
      <c r="DW99" s="252"/>
      <c r="DX99" s="252"/>
      <c r="DY99" s="252"/>
      <c r="DZ99" s="252"/>
      <c r="EA99" s="252"/>
      <c r="EB99" s="252"/>
      <c r="EC99" s="252"/>
      <c r="ED99" s="252"/>
      <c r="EE99" s="252"/>
      <c r="EF99" s="252"/>
      <c r="EG99" s="252"/>
      <c r="EH99" s="252"/>
      <c r="EI99" s="252"/>
      <c r="EJ99" s="252"/>
      <c r="EK99" s="252"/>
      <c r="EL99" s="252"/>
      <c r="EM99" s="252"/>
      <c r="EN99" s="252"/>
      <c r="EO99" s="252"/>
      <c r="EP99" s="252"/>
      <c r="EQ99" s="252"/>
      <c r="ER99" s="252"/>
      <c r="ES99" s="252"/>
      <c r="ET99" s="252"/>
      <c r="EU99" s="252"/>
      <c r="EV99" s="252"/>
      <c r="EW99" s="252"/>
      <c r="EX99" s="252"/>
      <c r="EY99" s="252"/>
      <c r="EZ99" s="252"/>
      <c r="FA99" s="252"/>
      <c r="FB99" s="252"/>
      <c r="FC99" s="252"/>
      <c r="FD99" s="252"/>
      <c r="FE99" s="252"/>
      <c r="FF99" s="252"/>
      <c r="FG99" s="252"/>
      <c r="FH99" s="252"/>
      <c r="FI99" s="252"/>
      <c r="FJ99" s="252"/>
      <c r="FK99" s="252"/>
      <c r="FL99" s="252"/>
      <c r="FM99" s="252"/>
      <c r="FN99" s="252"/>
      <c r="FO99" s="252"/>
      <c r="FP99" s="252"/>
      <c r="FQ99" s="252"/>
      <c r="FR99" s="252"/>
      <c r="FS99" s="252"/>
      <c r="FT99" s="252"/>
      <c r="FU99" s="252"/>
      <c r="FV99" s="252"/>
      <c r="FW99" s="252"/>
      <c r="FX99" s="252"/>
      <c r="FY99" s="252"/>
      <c r="FZ99" s="252"/>
      <c r="GA99" s="252"/>
      <c r="GB99" s="252"/>
      <c r="GC99" s="252"/>
      <c r="GD99" s="252"/>
      <c r="GE99" s="252"/>
      <c r="GF99" s="252"/>
      <c r="GG99" s="252"/>
      <c r="GH99" s="252"/>
      <c r="GI99" s="252"/>
      <c r="GJ99" s="252"/>
      <c r="GK99" s="252"/>
      <c r="GL99" s="252"/>
      <c r="GM99" s="252"/>
      <c r="GN99" s="252"/>
      <c r="GO99" s="252"/>
      <c r="GP99" s="252"/>
      <c r="GQ99" s="252"/>
      <c r="GR99" s="252"/>
      <c r="GS99" s="252"/>
      <c r="GT99" s="252"/>
      <c r="GU99" s="252"/>
      <c r="GV99" s="252"/>
      <c r="GW99" s="252"/>
      <c r="GX99" s="252"/>
      <c r="GY99" s="252"/>
      <c r="GZ99" s="252"/>
      <c r="HA99" s="252"/>
      <c r="HB99" s="252"/>
      <c r="HC99" s="252"/>
      <c r="HD99" s="252"/>
      <c r="HE99" s="252"/>
      <c r="HF99" s="252"/>
      <c r="HG99" s="252"/>
      <c r="HH99" s="252"/>
      <c r="HI99" s="252"/>
      <c r="HJ99" s="252"/>
      <c r="HK99" s="252"/>
      <c r="HL99" s="252"/>
      <c r="HM99" s="252"/>
      <c r="HN99" s="252"/>
      <c r="HO99" s="252"/>
      <c r="HP99" s="252"/>
      <c r="HQ99" s="252"/>
      <c r="HR99" s="252"/>
      <c r="HS99" s="252"/>
      <c r="HT99" s="252"/>
      <c r="HU99" s="252"/>
      <c r="HV99" s="252"/>
      <c r="HW99" s="252"/>
      <c r="HX99" s="252"/>
      <c r="HY99" s="252"/>
      <c r="HZ99" s="252"/>
      <c r="IA99" s="252"/>
      <c r="IB99" s="252"/>
      <c r="IC99" s="252"/>
      <c r="ID99" s="252"/>
      <c r="IE99" s="252"/>
      <c r="IF99" s="252"/>
      <c r="IG99" s="252"/>
      <c r="IH99" s="252"/>
      <c r="II99" s="252"/>
      <c r="IJ99" s="252"/>
      <c r="IK99" s="252"/>
      <c r="IL99" s="252"/>
      <c r="IM99" s="252"/>
      <c r="IN99" s="252"/>
      <c r="IO99" s="252"/>
      <c r="IP99" s="252"/>
      <c r="IQ99" s="252"/>
      <c r="IR99" s="252"/>
      <c r="IS99" s="252"/>
      <c r="IT99" s="252"/>
      <c r="IU99" s="252"/>
      <c r="IV99" s="252"/>
      <c r="IW99" s="252"/>
      <c r="IX99" s="252"/>
      <c r="IY99" s="252"/>
      <c r="IZ99" s="252"/>
      <c r="JA99" s="252"/>
      <c r="JB99" s="252"/>
      <c r="JC99" s="252"/>
      <c r="JD99" s="252"/>
      <c r="JE99" s="252"/>
      <c r="JF99" s="252"/>
      <c r="JG99" s="252"/>
      <c r="JH99" s="252"/>
      <c r="JI99" s="252"/>
      <c r="JJ99" s="252"/>
      <c r="JK99" s="252"/>
      <c r="JL99" s="252"/>
    </row>
    <row r="100" spans="1:272" s="330" customFormat="1">
      <c r="A100" s="253"/>
      <c r="B100" s="252"/>
      <c r="C100" s="252"/>
      <c r="D100" s="252"/>
      <c r="E100" s="252"/>
      <c r="F100" s="252"/>
      <c r="G100" s="252"/>
      <c r="H100" s="252"/>
      <c r="I100" s="252"/>
      <c r="J100" s="252"/>
      <c r="K100" s="252"/>
      <c r="L100" s="252"/>
      <c r="M100" s="252"/>
      <c r="N100" s="252"/>
      <c r="O100" s="252"/>
      <c r="P100" s="332"/>
      <c r="Q100" s="252"/>
      <c r="R100" s="252"/>
      <c r="S100" s="252"/>
      <c r="T100" s="252"/>
      <c r="U100" s="252"/>
      <c r="V100" s="252"/>
      <c r="W100" s="252"/>
      <c r="X100" s="252"/>
      <c r="Y100" s="252"/>
      <c r="Z100" s="252"/>
      <c r="AA100" s="252"/>
      <c r="AB100" s="252"/>
      <c r="AC100" s="252"/>
      <c r="AD100" s="332"/>
      <c r="AE100" s="252"/>
      <c r="AF100" s="252"/>
      <c r="AG100" s="252"/>
      <c r="AH100" s="252"/>
      <c r="AI100" s="252"/>
      <c r="AJ100" s="252"/>
      <c r="AK100" s="252"/>
      <c r="AL100" s="252"/>
      <c r="AM100" s="252"/>
      <c r="AN100" s="252"/>
      <c r="AO100" s="252"/>
      <c r="AP100" s="252"/>
      <c r="AQ100" s="252"/>
      <c r="AR100" s="332"/>
      <c r="AS100" s="332"/>
      <c r="AT100" s="332"/>
      <c r="AU100" s="332"/>
      <c r="AV100" s="332"/>
      <c r="AW100" s="332"/>
      <c r="AX100" s="332"/>
      <c r="AY100" s="332"/>
      <c r="AZ100" s="332"/>
      <c r="BA100" s="332"/>
      <c r="BB100" s="332"/>
      <c r="BC100" s="332"/>
      <c r="BD100" s="332"/>
      <c r="BE100" s="332"/>
      <c r="BF100" s="332"/>
      <c r="BG100" s="332"/>
      <c r="BH100" s="332"/>
      <c r="BI100" s="332"/>
      <c r="BJ100" s="332"/>
      <c r="BK100" s="332"/>
      <c r="BL100" s="332"/>
      <c r="BM100" s="332"/>
      <c r="BN100" s="332"/>
      <c r="BO100" s="332"/>
      <c r="BP100" s="332"/>
      <c r="BQ100" s="332"/>
      <c r="BR100" s="332"/>
      <c r="BS100" s="332"/>
      <c r="BT100" s="332"/>
      <c r="BU100" s="332"/>
      <c r="BV100" s="332"/>
      <c r="BW100" s="332"/>
      <c r="BX100" s="332"/>
      <c r="BY100" s="332"/>
      <c r="BZ100" s="332"/>
      <c r="CA100" s="332"/>
      <c r="CB100" s="332"/>
      <c r="CC100" s="332"/>
      <c r="CD100" s="332"/>
      <c r="CE100" s="332"/>
      <c r="CF100" s="332"/>
      <c r="CG100" s="332"/>
      <c r="CH100" s="252"/>
      <c r="CI100" s="252"/>
      <c r="CJ100" s="252"/>
      <c r="CK100" s="252"/>
      <c r="CL100" s="252"/>
      <c r="CM100" s="252"/>
      <c r="CN100" s="252"/>
      <c r="CO100" s="252"/>
      <c r="CP100" s="252"/>
      <c r="CQ100" s="252"/>
      <c r="CR100" s="252"/>
      <c r="CS100" s="252"/>
      <c r="CT100" s="252"/>
      <c r="CU100" s="252"/>
      <c r="CV100" s="252"/>
      <c r="CW100" s="252"/>
      <c r="CX100" s="252"/>
      <c r="CY100" s="252"/>
      <c r="CZ100" s="252"/>
      <c r="DA100" s="252"/>
      <c r="DB100" s="252"/>
      <c r="DC100" s="252"/>
      <c r="DD100" s="252"/>
      <c r="DE100" s="252"/>
      <c r="DF100" s="252"/>
      <c r="DG100" s="252"/>
      <c r="DH100" s="252"/>
      <c r="DI100" s="252"/>
      <c r="DJ100" s="252"/>
      <c r="DK100" s="252"/>
      <c r="DL100" s="252"/>
      <c r="DM100" s="252"/>
      <c r="DN100" s="252"/>
      <c r="DO100" s="252"/>
      <c r="DP100" s="252"/>
      <c r="DQ100" s="252"/>
      <c r="DR100" s="252"/>
      <c r="DS100" s="252"/>
      <c r="DT100" s="252"/>
      <c r="DU100" s="252"/>
      <c r="DV100" s="252"/>
      <c r="DW100" s="252"/>
      <c r="DX100" s="252"/>
      <c r="DY100" s="252"/>
      <c r="DZ100" s="252"/>
      <c r="EA100" s="252"/>
      <c r="EB100" s="252"/>
      <c r="EC100" s="252"/>
      <c r="ED100" s="252"/>
      <c r="EE100" s="252"/>
      <c r="EF100" s="252"/>
      <c r="EG100" s="252"/>
      <c r="EH100" s="252"/>
      <c r="EI100" s="252"/>
      <c r="EJ100" s="252"/>
      <c r="EK100" s="252"/>
      <c r="EL100" s="252"/>
      <c r="EM100" s="252"/>
      <c r="EN100" s="252"/>
      <c r="EO100" s="252"/>
      <c r="EP100" s="252"/>
      <c r="EQ100" s="252"/>
      <c r="ER100" s="252"/>
      <c r="ES100" s="252"/>
      <c r="ET100" s="252"/>
      <c r="EU100" s="252"/>
      <c r="EV100" s="252"/>
      <c r="EW100" s="252"/>
      <c r="EX100" s="252"/>
      <c r="EY100" s="252"/>
      <c r="EZ100" s="252"/>
      <c r="FA100" s="252"/>
      <c r="FB100" s="252"/>
      <c r="FC100" s="252"/>
      <c r="FD100" s="252"/>
      <c r="FE100" s="252"/>
      <c r="FF100" s="252"/>
      <c r="FG100" s="252"/>
      <c r="FH100" s="252"/>
      <c r="FI100" s="252"/>
      <c r="FJ100" s="252"/>
      <c r="FK100" s="252"/>
      <c r="FL100" s="252"/>
      <c r="FM100" s="252"/>
      <c r="FN100" s="252"/>
      <c r="FO100" s="252"/>
      <c r="FP100" s="252"/>
      <c r="FQ100" s="252"/>
      <c r="FR100" s="252"/>
      <c r="FS100" s="252"/>
      <c r="FT100" s="252"/>
      <c r="FU100" s="252"/>
      <c r="FV100" s="252"/>
      <c r="FW100" s="252"/>
      <c r="FX100" s="252"/>
      <c r="FY100" s="252"/>
      <c r="FZ100" s="252"/>
      <c r="GA100" s="252"/>
      <c r="GB100" s="252"/>
      <c r="GC100" s="252"/>
      <c r="GD100" s="252"/>
      <c r="GE100" s="252"/>
      <c r="GF100" s="252"/>
      <c r="GG100" s="252"/>
      <c r="GH100" s="252"/>
      <c r="GI100" s="252"/>
      <c r="GJ100" s="252"/>
      <c r="GK100" s="252"/>
      <c r="GL100" s="252"/>
      <c r="GM100" s="252"/>
      <c r="GN100" s="252"/>
      <c r="GO100" s="252"/>
      <c r="GP100" s="252"/>
      <c r="GQ100" s="252"/>
      <c r="GR100" s="252"/>
      <c r="GS100" s="252"/>
      <c r="GT100" s="252"/>
      <c r="GU100" s="252"/>
      <c r="GV100" s="252"/>
      <c r="GW100" s="252"/>
      <c r="GX100" s="252"/>
      <c r="GY100" s="252"/>
      <c r="GZ100" s="252"/>
      <c r="HA100" s="252"/>
      <c r="HB100" s="252"/>
      <c r="HC100" s="252"/>
      <c r="HD100" s="252"/>
      <c r="HE100" s="252"/>
      <c r="HF100" s="252"/>
      <c r="HG100" s="252"/>
      <c r="HH100" s="252"/>
      <c r="HI100" s="252"/>
      <c r="HJ100" s="252"/>
      <c r="HK100" s="252"/>
      <c r="HL100" s="252"/>
      <c r="HM100" s="252"/>
      <c r="HN100" s="252"/>
      <c r="HO100" s="252"/>
      <c r="HP100" s="252"/>
      <c r="HQ100" s="252"/>
      <c r="HR100" s="252"/>
      <c r="HS100" s="252"/>
      <c r="HT100" s="252"/>
      <c r="HU100" s="252"/>
      <c r="HV100" s="252"/>
      <c r="HW100" s="252"/>
      <c r="HX100" s="252"/>
      <c r="HY100" s="252"/>
      <c r="HZ100" s="252"/>
      <c r="IA100" s="252"/>
      <c r="IB100" s="252"/>
      <c r="IC100" s="252"/>
      <c r="ID100" s="252"/>
      <c r="IE100" s="252"/>
      <c r="IF100" s="252"/>
      <c r="IG100" s="252"/>
      <c r="IH100" s="252"/>
      <c r="II100" s="252"/>
      <c r="IJ100" s="252"/>
      <c r="IK100" s="252"/>
      <c r="IL100" s="252"/>
      <c r="IM100" s="252"/>
      <c r="IN100" s="252"/>
      <c r="IO100" s="252"/>
      <c r="IP100" s="252"/>
      <c r="IQ100" s="252"/>
      <c r="IR100" s="252"/>
      <c r="IS100" s="252"/>
      <c r="IT100" s="252"/>
      <c r="IU100" s="252"/>
      <c r="IV100" s="252"/>
      <c r="IW100" s="252"/>
      <c r="IX100" s="252"/>
      <c r="IY100" s="252"/>
      <c r="IZ100" s="252"/>
      <c r="JA100" s="252"/>
      <c r="JB100" s="252"/>
      <c r="JC100" s="252"/>
      <c r="JD100" s="252"/>
      <c r="JE100" s="252"/>
      <c r="JF100" s="252"/>
      <c r="JG100" s="252"/>
      <c r="JH100" s="252"/>
      <c r="JI100" s="252"/>
      <c r="JJ100" s="252"/>
      <c r="JK100" s="252"/>
      <c r="JL100" s="252"/>
    </row>
    <row r="101" spans="1:272" s="330" customFormat="1">
      <c r="A101" s="253"/>
      <c r="B101" s="252"/>
      <c r="C101" s="252"/>
      <c r="D101" s="252"/>
      <c r="E101" s="252"/>
      <c r="F101" s="252"/>
      <c r="G101" s="252"/>
      <c r="H101" s="252"/>
      <c r="I101" s="252"/>
      <c r="J101" s="252"/>
      <c r="K101" s="252"/>
      <c r="L101" s="252"/>
      <c r="M101" s="252"/>
      <c r="N101" s="252"/>
      <c r="O101" s="252"/>
      <c r="P101" s="332"/>
      <c r="Q101" s="252"/>
      <c r="R101" s="252"/>
      <c r="S101" s="252"/>
      <c r="T101" s="252"/>
      <c r="U101" s="252"/>
      <c r="V101" s="252"/>
      <c r="W101" s="252"/>
      <c r="X101" s="252"/>
      <c r="Y101" s="252"/>
      <c r="Z101" s="252"/>
      <c r="AA101" s="252"/>
      <c r="AB101" s="252"/>
      <c r="AC101" s="252"/>
      <c r="AD101" s="332"/>
      <c r="AE101" s="252"/>
      <c r="AF101" s="252"/>
      <c r="AG101" s="252"/>
      <c r="AH101" s="252"/>
      <c r="AI101" s="252"/>
      <c r="AJ101" s="252"/>
      <c r="AK101" s="252"/>
      <c r="AL101" s="252"/>
      <c r="AM101" s="252"/>
      <c r="AN101" s="252"/>
      <c r="AO101" s="252"/>
      <c r="AP101" s="252"/>
      <c r="AQ101" s="252"/>
      <c r="AR101" s="332"/>
      <c r="AS101" s="332"/>
      <c r="AT101" s="332"/>
      <c r="AU101" s="332"/>
      <c r="AV101" s="332"/>
      <c r="AW101" s="332"/>
      <c r="AX101" s="332"/>
      <c r="AY101" s="332"/>
      <c r="AZ101" s="332"/>
      <c r="BA101" s="332"/>
      <c r="BB101" s="332"/>
      <c r="BC101" s="332"/>
      <c r="BD101" s="332"/>
      <c r="BE101" s="332"/>
      <c r="BF101" s="332"/>
      <c r="BG101" s="332"/>
      <c r="BH101" s="332"/>
      <c r="BI101" s="332"/>
      <c r="BJ101" s="332"/>
      <c r="BK101" s="332"/>
      <c r="BL101" s="332"/>
      <c r="BM101" s="332"/>
      <c r="BN101" s="332"/>
      <c r="BO101" s="332"/>
      <c r="BP101" s="332"/>
      <c r="BQ101" s="332"/>
      <c r="BR101" s="332"/>
      <c r="BS101" s="332"/>
      <c r="BT101" s="332"/>
      <c r="BU101" s="332"/>
      <c r="BV101" s="332"/>
      <c r="BW101" s="332"/>
      <c r="BX101" s="332"/>
      <c r="BY101" s="332"/>
      <c r="BZ101" s="332"/>
      <c r="CA101" s="332"/>
      <c r="CB101" s="332"/>
      <c r="CC101" s="332"/>
      <c r="CD101" s="332"/>
      <c r="CE101" s="332"/>
      <c r="CF101" s="332"/>
      <c r="CG101" s="332"/>
      <c r="CH101" s="252"/>
      <c r="CI101" s="252"/>
      <c r="CJ101" s="252"/>
      <c r="CK101" s="252"/>
      <c r="CL101" s="252"/>
      <c r="CM101" s="252"/>
      <c r="CN101" s="252"/>
      <c r="CO101" s="252"/>
      <c r="CP101" s="252"/>
      <c r="CQ101" s="252"/>
      <c r="CR101" s="252"/>
      <c r="CS101" s="252"/>
      <c r="CT101" s="252"/>
      <c r="CU101" s="252"/>
      <c r="CV101" s="252"/>
      <c r="CW101" s="252"/>
      <c r="CX101" s="252"/>
      <c r="CY101" s="252"/>
      <c r="CZ101" s="252"/>
      <c r="DA101" s="252"/>
      <c r="DB101" s="252"/>
      <c r="DC101" s="252"/>
      <c r="DD101" s="252"/>
      <c r="DE101" s="252"/>
      <c r="DF101" s="252"/>
      <c r="DG101" s="252"/>
      <c r="DH101" s="252"/>
      <c r="DI101" s="252"/>
      <c r="DJ101" s="252"/>
      <c r="DK101" s="252"/>
      <c r="DL101" s="252"/>
      <c r="DM101" s="252"/>
      <c r="DN101" s="252"/>
      <c r="DO101" s="252"/>
      <c r="DP101" s="252"/>
      <c r="DQ101" s="252"/>
      <c r="DR101" s="252"/>
      <c r="DS101" s="252"/>
      <c r="DT101" s="252"/>
      <c r="DU101" s="252"/>
      <c r="DV101" s="252"/>
      <c r="DW101" s="252"/>
      <c r="DX101" s="252"/>
      <c r="DY101" s="252"/>
      <c r="DZ101" s="252"/>
      <c r="EA101" s="252"/>
      <c r="EB101" s="252"/>
      <c r="EC101" s="252"/>
      <c r="ED101" s="252"/>
      <c r="EE101" s="252"/>
      <c r="EF101" s="252"/>
      <c r="EG101" s="252"/>
      <c r="EH101" s="252"/>
      <c r="EI101" s="252"/>
      <c r="EJ101" s="252"/>
      <c r="EK101" s="252"/>
      <c r="EL101" s="252"/>
      <c r="EM101" s="252"/>
      <c r="EN101" s="252"/>
      <c r="EO101" s="252"/>
      <c r="EP101" s="252"/>
      <c r="EQ101" s="252"/>
      <c r="ER101" s="252"/>
      <c r="ES101" s="252"/>
      <c r="ET101" s="252"/>
      <c r="EU101" s="252"/>
      <c r="EV101" s="252"/>
      <c r="EW101" s="252"/>
      <c r="EX101" s="252"/>
      <c r="EY101" s="252"/>
      <c r="EZ101" s="252"/>
      <c r="FA101" s="252"/>
      <c r="FB101" s="252"/>
      <c r="FC101" s="252"/>
      <c r="FD101" s="252"/>
      <c r="FE101" s="252"/>
      <c r="FF101" s="252"/>
      <c r="FG101" s="252"/>
      <c r="FH101" s="252"/>
      <c r="FI101" s="252"/>
      <c r="FJ101" s="252"/>
      <c r="FK101" s="252"/>
      <c r="FL101" s="252"/>
      <c r="FM101" s="252"/>
      <c r="FN101" s="252"/>
      <c r="FO101" s="252"/>
      <c r="FP101" s="252"/>
      <c r="FQ101" s="252"/>
      <c r="FR101" s="252"/>
      <c r="FS101" s="252"/>
      <c r="FT101" s="252"/>
      <c r="FU101" s="252"/>
      <c r="FV101" s="252"/>
      <c r="FW101" s="252"/>
      <c r="FX101" s="252"/>
      <c r="FY101" s="252"/>
      <c r="FZ101" s="252"/>
      <c r="GA101" s="252"/>
      <c r="GB101" s="252"/>
      <c r="GC101" s="252"/>
      <c r="GD101" s="252"/>
      <c r="GE101" s="252"/>
      <c r="GF101" s="252"/>
      <c r="GG101" s="252"/>
      <c r="GH101" s="252"/>
      <c r="GI101" s="252"/>
      <c r="GJ101" s="252"/>
      <c r="GK101" s="252"/>
      <c r="GL101" s="252"/>
      <c r="GM101" s="252"/>
      <c r="GN101" s="252"/>
      <c r="GO101" s="252"/>
      <c r="GP101" s="252"/>
      <c r="GQ101" s="252"/>
      <c r="GR101" s="252"/>
      <c r="GS101" s="252"/>
      <c r="GT101" s="252"/>
      <c r="GU101" s="252"/>
      <c r="GV101" s="252"/>
      <c r="GW101" s="252"/>
      <c r="GX101" s="252"/>
      <c r="GY101" s="252"/>
      <c r="GZ101" s="252"/>
      <c r="HA101" s="252"/>
      <c r="HB101" s="252"/>
      <c r="HC101" s="252"/>
      <c r="HD101" s="252"/>
      <c r="HE101" s="252"/>
      <c r="HF101" s="252"/>
      <c r="HG101" s="252"/>
      <c r="HH101" s="252"/>
      <c r="HI101" s="252"/>
      <c r="HJ101" s="252"/>
      <c r="HK101" s="252"/>
      <c r="HL101" s="252"/>
      <c r="HM101" s="252"/>
      <c r="HN101" s="252"/>
      <c r="HO101" s="252"/>
      <c r="HP101" s="252"/>
      <c r="HQ101" s="252"/>
      <c r="HR101" s="252"/>
      <c r="HS101" s="252"/>
      <c r="HT101" s="252"/>
      <c r="HU101" s="252"/>
      <c r="HV101" s="252"/>
      <c r="HW101" s="252"/>
      <c r="HX101" s="252"/>
      <c r="HY101" s="252"/>
      <c r="HZ101" s="252"/>
      <c r="IA101" s="252"/>
      <c r="IB101" s="252"/>
      <c r="IC101" s="252"/>
      <c r="ID101" s="252"/>
      <c r="IE101" s="252"/>
      <c r="IF101" s="252"/>
      <c r="IG101" s="252"/>
      <c r="IH101" s="252"/>
      <c r="II101" s="252"/>
      <c r="IJ101" s="252"/>
      <c r="IK101" s="252"/>
      <c r="IL101" s="252"/>
      <c r="IM101" s="252"/>
      <c r="IN101" s="252"/>
      <c r="IO101" s="252"/>
      <c r="IP101" s="252"/>
      <c r="IQ101" s="252"/>
      <c r="IR101" s="252"/>
      <c r="IS101" s="252"/>
      <c r="IT101" s="252"/>
      <c r="IU101" s="252"/>
      <c r="IV101" s="252"/>
      <c r="IW101" s="252"/>
      <c r="IX101" s="252"/>
      <c r="IY101" s="252"/>
      <c r="IZ101" s="252"/>
      <c r="JA101" s="252"/>
      <c r="JB101" s="252"/>
      <c r="JC101" s="252"/>
      <c r="JD101" s="252"/>
      <c r="JE101" s="252"/>
      <c r="JF101" s="252"/>
      <c r="JG101" s="252"/>
      <c r="JH101" s="252"/>
      <c r="JI101" s="252"/>
      <c r="JJ101" s="252"/>
      <c r="JK101" s="252"/>
      <c r="JL101" s="252"/>
    </row>
    <row r="102" spans="1:272" s="330" customFormat="1">
      <c r="A102" s="253"/>
      <c r="B102" s="252"/>
      <c r="C102" s="252"/>
      <c r="D102" s="252"/>
      <c r="E102" s="252"/>
      <c r="F102" s="252"/>
      <c r="G102" s="252"/>
      <c r="H102" s="252"/>
      <c r="I102" s="252"/>
      <c r="J102" s="252"/>
      <c r="K102" s="252"/>
      <c r="L102" s="252"/>
      <c r="M102" s="252"/>
      <c r="N102" s="252"/>
      <c r="O102" s="252"/>
      <c r="P102" s="332"/>
      <c r="Q102" s="252"/>
      <c r="R102" s="252"/>
      <c r="S102" s="252"/>
      <c r="T102" s="252"/>
      <c r="U102" s="252"/>
      <c r="V102" s="252"/>
      <c r="W102" s="252"/>
      <c r="X102" s="252"/>
      <c r="Y102" s="252"/>
      <c r="Z102" s="252"/>
      <c r="AA102" s="252"/>
      <c r="AB102" s="252"/>
      <c r="AC102" s="252"/>
      <c r="AD102" s="332"/>
      <c r="AE102" s="252"/>
      <c r="AF102" s="252"/>
      <c r="AG102" s="252"/>
      <c r="AH102" s="252"/>
      <c r="AI102" s="252"/>
      <c r="AJ102" s="252"/>
      <c r="AK102" s="252"/>
      <c r="AL102" s="252"/>
      <c r="AM102" s="252"/>
      <c r="AN102" s="252"/>
      <c r="AO102" s="252"/>
      <c r="AP102" s="252"/>
      <c r="AQ102" s="252"/>
      <c r="AR102" s="332"/>
      <c r="AS102" s="332"/>
      <c r="AT102" s="332"/>
      <c r="AU102" s="332"/>
      <c r="AV102" s="332"/>
      <c r="AW102" s="332"/>
      <c r="AX102" s="332"/>
      <c r="AY102" s="332"/>
      <c r="AZ102" s="332"/>
      <c r="BA102" s="332"/>
      <c r="BB102" s="332"/>
      <c r="BC102" s="332"/>
      <c r="BD102" s="332"/>
      <c r="BE102" s="332"/>
      <c r="BF102" s="332"/>
      <c r="BG102" s="332"/>
      <c r="BH102" s="332"/>
      <c r="BI102" s="332"/>
      <c r="BJ102" s="332"/>
      <c r="BK102" s="332"/>
      <c r="BL102" s="332"/>
      <c r="BM102" s="332"/>
      <c r="BN102" s="332"/>
      <c r="BO102" s="332"/>
      <c r="BP102" s="332"/>
      <c r="BQ102" s="332"/>
      <c r="BR102" s="332"/>
      <c r="BS102" s="332"/>
      <c r="BT102" s="332"/>
      <c r="BU102" s="332"/>
      <c r="BV102" s="332"/>
      <c r="BW102" s="332"/>
      <c r="BX102" s="332"/>
      <c r="BY102" s="332"/>
      <c r="BZ102" s="332"/>
      <c r="CA102" s="332"/>
      <c r="CB102" s="332"/>
      <c r="CC102" s="332"/>
      <c r="CD102" s="332"/>
      <c r="CE102" s="332"/>
      <c r="CF102" s="332"/>
      <c r="CG102" s="332"/>
      <c r="CH102" s="252"/>
      <c r="CI102" s="252"/>
      <c r="CJ102" s="252"/>
      <c r="CK102" s="252"/>
      <c r="CL102" s="252"/>
      <c r="CM102" s="252"/>
      <c r="CN102" s="252"/>
      <c r="CO102" s="252"/>
      <c r="CP102" s="252"/>
      <c r="CQ102" s="252"/>
      <c r="CR102" s="252"/>
      <c r="CS102" s="252"/>
      <c r="CT102" s="252"/>
      <c r="CU102" s="252"/>
      <c r="CV102" s="252"/>
      <c r="CW102" s="252"/>
      <c r="CX102" s="252"/>
      <c r="CY102" s="252"/>
      <c r="CZ102" s="252"/>
      <c r="DA102" s="252"/>
      <c r="DB102" s="252"/>
      <c r="DC102" s="252"/>
      <c r="DD102" s="252"/>
      <c r="DE102" s="252"/>
      <c r="DF102" s="252"/>
      <c r="DG102" s="252"/>
      <c r="DH102" s="252"/>
      <c r="DI102" s="252"/>
      <c r="DJ102" s="252"/>
      <c r="DK102" s="252"/>
      <c r="DL102" s="252"/>
      <c r="DM102" s="252"/>
      <c r="DN102" s="252"/>
      <c r="DO102" s="252"/>
      <c r="DP102" s="252"/>
      <c r="DQ102" s="252"/>
      <c r="DR102" s="252"/>
      <c r="DS102" s="252"/>
      <c r="DT102" s="252"/>
      <c r="DU102" s="252"/>
      <c r="DV102" s="252"/>
      <c r="DW102" s="252"/>
      <c r="DX102" s="252"/>
      <c r="DY102" s="252"/>
      <c r="DZ102" s="252"/>
      <c r="EA102" s="252"/>
      <c r="EB102" s="252"/>
      <c r="EC102" s="252"/>
      <c r="ED102" s="252"/>
      <c r="EE102" s="252"/>
      <c r="EF102" s="252"/>
      <c r="EG102" s="252"/>
      <c r="EH102" s="252"/>
      <c r="EI102" s="252"/>
      <c r="EJ102" s="252"/>
      <c r="EK102" s="252"/>
      <c r="EL102" s="252"/>
      <c r="EM102" s="252"/>
      <c r="EN102" s="252"/>
      <c r="EO102" s="252"/>
      <c r="EP102" s="252"/>
      <c r="EQ102" s="252"/>
      <c r="ER102" s="252"/>
      <c r="ES102" s="252"/>
      <c r="ET102" s="252"/>
      <c r="EU102" s="252"/>
      <c r="EV102" s="252"/>
      <c r="EW102" s="252"/>
      <c r="EX102" s="252"/>
      <c r="EY102" s="252"/>
      <c r="EZ102" s="252"/>
      <c r="FA102" s="252"/>
      <c r="FB102" s="252"/>
      <c r="FC102" s="252"/>
      <c r="FD102" s="252"/>
      <c r="FE102" s="252"/>
      <c r="FF102" s="252"/>
      <c r="FG102" s="252"/>
      <c r="FH102" s="252"/>
      <c r="FI102" s="252"/>
      <c r="FJ102" s="252"/>
      <c r="FK102" s="252"/>
      <c r="FL102" s="252"/>
      <c r="FM102" s="252"/>
      <c r="FN102" s="252"/>
      <c r="FO102" s="252"/>
      <c r="FP102" s="252"/>
      <c r="FQ102" s="252"/>
      <c r="FR102" s="252"/>
      <c r="FS102" s="252"/>
      <c r="FT102" s="252"/>
      <c r="FU102" s="252"/>
      <c r="FV102" s="252"/>
      <c r="FW102" s="252"/>
      <c r="FX102" s="252"/>
      <c r="FY102" s="252"/>
      <c r="FZ102" s="252"/>
      <c r="GA102" s="252"/>
      <c r="GB102" s="252"/>
      <c r="GC102" s="252"/>
      <c r="GD102" s="252"/>
      <c r="GE102" s="252"/>
      <c r="GF102" s="252"/>
      <c r="GG102" s="252"/>
      <c r="GH102" s="252"/>
      <c r="GI102" s="252"/>
      <c r="GJ102" s="252"/>
      <c r="GK102" s="252"/>
      <c r="GL102" s="252"/>
      <c r="GM102" s="252"/>
      <c r="GN102" s="252"/>
      <c r="GO102" s="252"/>
      <c r="GP102" s="252"/>
      <c r="GQ102" s="252"/>
      <c r="GR102" s="252"/>
      <c r="GS102" s="252"/>
      <c r="GT102" s="252"/>
      <c r="GU102" s="252"/>
      <c r="GV102" s="252"/>
      <c r="GW102" s="252"/>
      <c r="GX102" s="252"/>
      <c r="GY102" s="252"/>
      <c r="GZ102" s="252"/>
      <c r="HA102" s="252"/>
      <c r="HB102" s="252"/>
      <c r="HC102" s="252"/>
      <c r="HD102" s="252"/>
      <c r="HE102" s="252"/>
      <c r="HF102" s="252"/>
      <c r="HG102" s="252"/>
      <c r="HH102" s="252"/>
      <c r="HI102" s="252"/>
      <c r="HJ102" s="252"/>
      <c r="HK102" s="252"/>
      <c r="HL102" s="252"/>
      <c r="HM102" s="252"/>
      <c r="HN102" s="252"/>
      <c r="HO102" s="252"/>
      <c r="HP102" s="252"/>
      <c r="HQ102" s="252"/>
      <c r="HR102" s="252"/>
      <c r="HS102" s="252"/>
      <c r="HT102" s="252"/>
      <c r="HU102" s="252"/>
      <c r="HV102" s="252"/>
      <c r="HW102" s="252"/>
      <c r="HX102" s="252"/>
      <c r="HY102" s="252"/>
      <c r="HZ102" s="252"/>
      <c r="IA102" s="252"/>
      <c r="IB102" s="252"/>
      <c r="IC102" s="252"/>
      <c r="ID102" s="252"/>
      <c r="IE102" s="252"/>
      <c r="IF102" s="252"/>
      <c r="IG102" s="252"/>
      <c r="IH102" s="252"/>
      <c r="II102" s="252"/>
      <c r="IJ102" s="252"/>
      <c r="IK102" s="252"/>
      <c r="IL102" s="252"/>
      <c r="IM102" s="252"/>
      <c r="IN102" s="252"/>
      <c r="IO102" s="252"/>
      <c r="IP102" s="252"/>
      <c r="IQ102" s="252"/>
      <c r="IR102" s="252"/>
      <c r="IS102" s="252"/>
      <c r="IT102" s="252"/>
      <c r="IU102" s="252"/>
      <c r="IV102" s="252"/>
      <c r="IW102" s="252"/>
      <c r="IX102" s="252"/>
      <c r="IY102" s="252"/>
      <c r="IZ102" s="252"/>
      <c r="JA102" s="252"/>
      <c r="JB102" s="252"/>
      <c r="JC102" s="252"/>
      <c r="JD102" s="252"/>
      <c r="JE102" s="252"/>
      <c r="JF102" s="252"/>
      <c r="JG102" s="252"/>
      <c r="JH102" s="252"/>
      <c r="JI102" s="252"/>
      <c r="JJ102" s="252"/>
      <c r="JK102" s="252"/>
      <c r="JL102" s="252"/>
    </row>
    <row r="103" spans="1:272" s="330" customFormat="1">
      <c r="A103" s="253"/>
      <c r="B103" s="252"/>
      <c r="C103" s="252"/>
      <c r="D103" s="252"/>
      <c r="E103" s="252"/>
      <c r="F103" s="252"/>
      <c r="G103" s="252"/>
      <c r="H103" s="252"/>
      <c r="I103" s="252"/>
      <c r="J103" s="252"/>
      <c r="K103" s="252"/>
      <c r="L103" s="252"/>
      <c r="M103" s="252"/>
      <c r="N103" s="252"/>
      <c r="O103" s="252"/>
      <c r="P103" s="332"/>
      <c r="Q103" s="252"/>
      <c r="R103" s="252"/>
      <c r="S103" s="252"/>
      <c r="T103" s="252"/>
      <c r="U103" s="252"/>
      <c r="V103" s="252"/>
      <c r="W103" s="252"/>
      <c r="X103" s="252"/>
      <c r="Y103" s="252"/>
      <c r="Z103" s="252"/>
      <c r="AA103" s="252"/>
      <c r="AB103" s="252"/>
      <c r="AC103" s="252"/>
      <c r="AD103" s="332"/>
      <c r="AE103" s="252"/>
      <c r="AF103" s="252"/>
      <c r="AG103" s="252"/>
      <c r="AH103" s="252"/>
      <c r="AI103" s="252"/>
      <c r="AJ103" s="252"/>
      <c r="AK103" s="252"/>
      <c r="AL103" s="252"/>
      <c r="AM103" s="252"/>
      <c r="AN103" s="252"/>
      <c r="AO103" s="252"/>
      <c r="AP103" s="252"/>
      <c r="AQ103" s="252"/>
      <c r="AR103" s="332"/>
      <c r="AS103" s="332"/>
      <c r="AT103" s="332"/>
      <c r="AU103" s="332"/>
      <c r="AV103" s="332"/>
      <c r="AW103" s="332"/>
      <c r="AX103" s="332"/>
      <c r="AY103" s="332"/>
      <c r="AZ103" s="332"/>
      <c r="BA103" s="332"/>
      <c r="BB103" s="332"/>
      <c r="BC103" s="332"/>
      <c r="BD103" s="332"/>
      <c r="BE103" s="332"/>
      <c r="BF103" s="332"/>
      <c r="BG103" s="332"/>
      <c r="BH103" s="332"/>
      <c r="BI103" s="332"/>
      <c r="BJ103" s="332"/>
      <c r="BK103" s="332"/>
      <c r="BL103" s="332"/>
      <c r="BM103" s="332"/>
      <c r="BN103" s="332"/>
      <c r="BO103" s="332"/>
      <c r="BP103" s="332"/>
      <c r="BQ103" s="332"/>
      <c r="BR103" s="332"/>
      <c r="BS103" s="332"/>
      <c r="BT103" s="332"/>
      <c r="BU103" s="332"/>
      <c r="BV103" s="332"/>
      <c r="BW103" s="332"/>
      <c r="BX103" s="332"/>
      <c r="BY103" s="332"/>
      <c r="BZ103" s="332"/>
      <c r="CA103" s="332"/>
      <c r="CB103" s="332"/>
      <c r="CC103" s="332"/>
      <c r="CD103" s="332"/>
      <c r="CE103" s="332"/>
      <c r="CF103" s="332"/>
      <c r="CG103" s="332"/>
      <c r="CH103" s="252"/>
      <c r="CI103" s="252"/>
      <c r="CJ103" s="252"/>
      <c r="CK103" s="252"/>
      <c r="CL103" s="252"/>
      <c r="CM103" s="252"/>
      <c r="CN103" s="252"/>
      <c r="CO103" s="252"/>
      <c r="CP103" s="252"/>
      <c r="CQ103" s="252"/>
      <c r="CR103" s="252"/>
      <c r="CS103" s="252"/>
      <c r="CT103" s="252"/>
      <c r="CU103" s="252"/>
      <c r="CV103" s="252"/>
      <c r="CW103" s="252"/>
      <c r="CX103" s="252"/>
      <c r="CY103" s="252"/>
      <c r="CZ103" s="252"/>
      <c r="DA103" s="252"/>
      <c r="DB103" s="252"/>
      <c r="DC103" s="252"/>
      <c r="DD103" s="252"/>
      <c r="DE103" s="252"/>
      <c r="DF103" s="252"/>
      <c r="DG103" s="252"/>
      <c r="DH103" s="252"/>
      <c r="DI103" s="252"/>
      <c r="DJ103" s="252"/>
      <c r="DK103" s="252"/>
      <c r="DL103" s="252"/>
      <c r="DM103" s="252"/>
      <c r="DN103" s="252"/>
      <c r="DO103" s="252"/>
      <c r="DP103" s="252"/>
      <c r="DQ103" s="252"/>
      <c r="DR103" s="252"/>
      <c r="DS103" s="252"/>
      <c r="DT103" s="252"/>
      <c r="DU103" s="252"/>
      <c r="DV103" s="252"/>
      <c r="DW103" s="252"/>
      <c r="DX103" s="252"/>
      <c r="DY103" s="252"/>
      <c r="DZ103" s="252"/>
      <c r="EA103" s="252"/>
      <c r="EB103" s="252"/>
      <c r="EC103" s="252"/>
      <c r="ED103" s="252"/>
      <c r="EE103" s="252"/>
      <c r="EF103" s="252"/>
      <c r="EG103" s="252"/>
      <c r="EH103" s="252"/>
      <c r="EI103" s="252"/>
      <c r="EJ103" s="252"/>
      <c r="EK103" s="252"/>
      <c r="EL103" s="252"/>
      <c r="EM103" s="252"/>
      <c r="EN103" s="252"/>
      <c r="EO103" s="252"/>
      <c r="EP103" s="252"/>
      <c r="EQ103" s="252"/>
      <c r="ER103" s="252"/>
      <c r="ES103" s="252"/>
      <c r="ET103" s="252"/>
      <c r="EU103" s="252"/>
      <c r="EV103" s="252"/>
      <c r="EW103" s="252"/>
      <c r="EX103" s="252"/>
      <c r="EY103" s="252"/>
      <c r="EZ103" s="252"/>
      <c r="FA103" s="252"/>
      <c r="FB103" s="252"/>
      <c r="FC103" s="252"/>
      <c r="FD103" s="252"/>
      <c r="FE103" s="252"/>
      <c r="FF103" s="252"/>
      <c r="FG103" s="252"/>
      <c r="FH103" s="252"/>
      <c r="FI103" s="252"/>
      <c r="FJ103" s="252"/>
      <c r="FK103" s="252"/>
      <c r="FL103" s="252"/>
      <c r="FM103" s="252"/>
      <c r="FN103" s="252"/>
      <c r="FO103" s="252"/>
      <c r="FP103" s="252"/>
      <c r="FQ103" s="252"/>
      <c r="FR103" s="252"/>
      <c r="FS103" s="252"/>
      <c r="FT103" s="252"/>
      <c r="FU103" s="252"/>
      <c r="FV103" s="252"/>
      <c r="FW103" s="252"/>
      <c r="FX103" s="252"/>
      <c r="FY103" s="252"/>
      <c r="FZ103" s="252"/>
      <c r="GA103" s="252"/>
      <c r="GB103" s="252"/>
      <c r="GC103" s="252"/>
      <c r="GD103" s="252"/>
      <c r="GE103" s="252"/>
      <c r="GF103" s="252"/>
      <c r="GG103" s="252"/>
      <c r="GH103" s="252"/>
      <c r="GI103" s="252"/>
      <c r="GJ103" s="252"/>
      <c r="GK103" s="252"/>
      <c r="GL103" s="252"/>
      <c r="GM103" s="252"/>
      <c r="GN103" s="252"/>
      <c r="GO103" s="252"/>
      <c r="GP103" s="252"/>
      <c r="GQ103" s="252"/>
      <c r="GR103" s="252"/>
      <c r="GS103" s="252"/>
      <c r="GT103" s="252"/>
      <c r="GU103" s="252"/>
      <c r="GV103" s="252"/>
      <c r="GW103" s="252"/>
      <c r="GX103" s="252"/>
      <c r="GY103" s="252"/>
      <c r="GZ103" s="252"/>
      <c r="HA103" s="252"/>
      <c r="HB103" s="252"/>
      <c r="HC103" s="252"/>
      <c r="HD103" s="252"/>
      <c r="HE103" s="252"/>
      <c r="HF103" s="252"/>
      <c r="HG103" s="252"/>
      <c r="HH103" s="252"/>
      <c r="HI103" s="252"/>
      <c r="HJ103" s="252"/>
      <c r="HK103" s="252"/>
      <c r="HL103" s="252"/>
      <c r="HM103" s="252"/>
      <c r="HN103" s="252"/>
      <c r="HO103" s="252"/>
      <c r="HP103" s="252"/>
      <c r="HQ103" s="252"/>
      <c r="HR103" s="252"/>
      <c r="HS103" s="252"/>
      <c r="HT103" s="252"/>
      <c r="HU103" s="252"/>
      <c r="HV103" s="252"/>
      <c r="HW103" s="252"/>
      <c r="HX103" s="252"/>
      <c r="HY103" s="252"/>
      <c r="HZ103" s="252"/>
      <c r="IA103" s="252"/>
      <c r="IB103" s="252"/>
      <c r="IC103" s="252"/>
      <c r="ID103" s="252"/>
      <c r="IE103" s="252"/>
      <c r="IF103" s="252"/>
      <c r="IG103" s="252"/>
      <c r="IH103" s="252"/>
      <c r="II103" s="252"/>
      <c r="IJ103" s="252"/>
      <c r="IK103" s="252"/>
      <c r="IL103" s="252"/>
      <c r="IM103" s="252"/>
      <c r="IN103" s="252"/>
      <c r="IO103" s="252"/>
      <c r="IP103" s="252"/>
      <c r="IQ103" s="252"/>
      <c r="IR103" s="252"/>
      <c r="IS103" s="252"/>
      <c r="IT103" s="252"/>
      <c r="IU103" s="252"/>
      <c r="IV103" s="252"/>
      <c r="IW103" s="252"/>
      <c r="IX103" s="252"/>
      <c r="IY103" s="252"/>
      <c r="IZ103" s="252"/>
      <c r="JA103" s="252"/>
      <c r="JB103" s="252"/>
      <c r="JC103" s="252"/>
      <c r="JD103" s="252"/>
      <c r="JE103" s="252"/>
      <c r="JF103" s="252"/>
      <c r="JG103" s="252"/>
      <c r="JH103" s="252"/>
      <c r="JI103" s="252"/>
      <c r="JJ103" s="252"/>
      <c r="JK103" s="252"/>
      <c r="JL103" s="252"/>
    </row>
    <row r="104" spans="1:272" s="330" customFormat="1">
      <c r="A104" s="253"/>
      <c r="B104" s="252"/>
      <c r="C104" s="252"/>
      <c r="D104" s="252"/>
      <c r="E104" s="252"/>
      <c r="F104" s="252"/>
      <c r="G104" s="252"/>
      <c r="H104" s="252"/>
      <c r="I104" s="252"/>
      <c r="J104" s="252"/>
      <c r="K104" s="252"/>
      <c r="L104" s="252"/>
      <c r="M104" s="252"/>
      <c r="N104" s="252"/>
      <c r="O104" s="252"/>
      <c r="P104" s="332"/>
      <c r="Q104" s="252"/>
      <c r="R104" s="252"/>
      <c r="S104" s="252"/>
      <c r="T104" s="252"/>
      <c r="U104" s="252"/>
      <c r="V104" s="252"/>
      <c r="W104" s="252"/>
      <c r="X104" s="252"/>
      <c r="Y104" s="252"/>
      <c r="Z104" s="252"/>
      <c r="AA104" s="252"/>
      <c r="AB104" s="252"/>
      <c r="AC104" s="252"/>
      <c r="AD104" s="332"/>
      <c r="AE104" s="252"/>
      <c r="AF104" s="252"/>
      <c r="AG104" s="252"/>
      <c r="AH104" s="252"/>
      <c r="AI104" s="252"/>
      <c r="AJ104" s="252"/>
      <c r="AK104" s="252"/>
      <c r="AL104" s="252"/>
      <c r="AM104" s="252"/>
      <c r="AN104" s="252"/>
      <c r="AO104" s="252"/>
      <c r="AP104" s="252"/>
      <c r="AQ104" s="252"/>
      <c r="AR104" s="332"/>
      <c r="AS104" s="332"/>
      <c r="AT104" s="332"/>
      <c r="AU104" s="332"/>
      <c r="AV104" s="332"/>
      <c r="AW104" s="332"/>
      <c r="AX104" s="332"/>
      <c r="AY104" s="332"/>
      <c r="AZ104" s="332"/>
      <c r="BA104" s="332"/>
      <c r="BB104" s="332"/>
      <c r="BC104" s="332"/>
      <c r="BD104" s="332"/>
      <c r="BE104" s="332"/>
      <c r="BF104" s="332"/>
      <c r="BG104" s="332"/>
      <c r="BH104" s="332"/>
      <c r="BI104" s="332"/>
      <c r="BJ104" s="332"/>
      <c r="BK104" s="332"/>
      <c r="BL104" s="332"/>
      <c r="BM104" s="332"/>
      <c r="BN104" s="332"/>
      <c r="BO104" s="332"/>
      <c r="BP104" s="332"/>
      <c r="BQ104" s="332"/>
      <c r="BR104" s="332"/>
      <c r="BS104" s="332"/>
      <c r="BT104" s="332"/>
      <c r="BU104" s="332"/>
      <c r="BV104" s="332"/>
      <c r="BW104" s="332"/>
      <c r="BX104" s="332"/>
      <c r="BY104" s="332"/>
      <c r="BZ104" s="332"/>
      <c r="CA104" s="332"/>
      <c r="CB104" s="332"/>
      <c r="CC104" s="332"/>
      <c r="CD104" s="332"/>
      <c r="CE104" s="332"/>
      <c r="CF104" s="332"/>
      <c r="CG104" s="332"/>
      <c r="CH104" s="252"/>
      <c r="CI104" s="252"/>
      <c r="CJ104" s="252"/>
      <c r="CK104" s="252"/>
      <c r="CL104" s="252"/>
      <c r="CM104" s="252"/>
      <c r="CN104" s="252"/>
      <c r="CO104" s="252"/>
      <c r="CP104" s="252"/>
      <c r="CQ104" s="252"/>
      <c r="CR104" s="252"/>
      <c r="CS104" s="252"/>
      <c r="CT104" s="252"/>
      <c r="CU104" s="252"/>
      <c r="CV104" s="252"/>
      <c r="CW104" s="252"/>
      <c r="CX104" s="252"/>
      <c r="CY104" s="252"/>
      <c r="CZ104" s="252"/>
      <c r="DA104" s="252"/>
      <c r="DB104" s="252"/>
      <c r="DC104" s="252"/>
      <c r="DD104" s="252"/>
      <c r="DE104" s="252"/>
      <c r="DF104" s="252"/>
      <c r="DG104" s="252"/>
      <c r="DH104" s="252"/>
      <c r="DI104" s="252"/>
      <c r="DJ104" s="252"/>
      <c r="DK104" s="252"/>
      <c r="DL104" s="252"/>
      <c r="DM104" s="252"/>
      <c r="DN104" s="252"/>
      <c r="DO104" s="252"/>
      <c r="DP104" s="252"/>
      <c r="DQ104" s="252"/>
      <c r="DR104" s="252"/>
      <c r="DS104" s="252"/>
      <c r="DT104" s="252"/>
      <c r="DU104" s="252"/>
      <c r="DV104" s="252"/>
      <c r="DW104" s="252"/>
      <c r="DX104" s="252"/>
      <c r="DY104" s="252"/>
      <c r="DZ104" s="252"/>
      <c r="EA104" s="252"/>
      <c r="EB104" s="252"/>
      <c r="EC104" s="252"/>
      <c r="ED104" s="252"/>
      <c r="EE104" s="252"/>
      <c r="EF104" s="252"/>
      <c r="EG104" s="252"/>
      <c r="EH104" s="252"/>
      <c r="EI104" s="252"/>
      <c r="EJ104" s="252"/>
      <c r="EK104" s="252"/>
      <c r="EL104" s="252"/>
      <c r="EM104" s="252"/>
      <c r="EN104" s="252"/>
      <c r="EO104" s="252"/>
      <c r="EP104" s="252"/>
      <c r="EQ104" s="252"/>
      <c r="ER104" s="252"/>
      <c r="ES104" s="252"/>
      <c r="ET104" s="252"/>
      <c r="EU104" s="252"/>
      <c r="EV104" s="252"/>
      <c r="EW104" s="252"/>
      <c r="EX104" s="252"/>
      <c r="EY104" s="252"/>
      <c r="EZ104" s="252"/>
      <c r="FA104" s="252"/>
      <c r="FB104" s="252"/>
      <c r="FC104" s="252"/>
      <c r="FD104" s="252"/>
      <c r="FE104" s="252"/>
      <c r="FF104" s="252"/>
      <c r="FG104" s="252"/>
      <c r="FH104" s="252"/>
      <c r="FI104" s="252"/>
      <c r="FJ104" s="252"/>
      <c r="FK104" s="252"/>
      <c r="FL104" s="252"/>
      <c r="FM104" s="252"/>
      <c r="FN104" s="252"/>
      <c r="FO104" s="252"/>
      <c r="FP104" s="252"/>
      <c r="FQ104" s="252"/>
      <c r="FR104" s="252"/>
      <c r="FS104" s="252"/>
      <c r="FT104" s="252"/>
      <c r="FU104" s="252"/>
      <c r="FV104" s="252"/>
      <c r="FW104" s="252"/>
      <c r="FX104" s="252"/>
      <c r="FY104" s="252"/>
      <c r="FZ104" s="252"/>
      <c r="GA104" s="252"/>
      <c r="GB104" s="252"/>
      <c r="GC104" s="252"/>
      <c r="GD104" s="252"/>
      <c r="GE104" s="252"/>
      <c r="GF104" s="252"/>
      <c r="GG104" s="252"/>
      <c r="GH104" s="252"/>
      <c r="GI104" s="252"/>
      <c r="GJ104" s="252"/>
      <c r="GK104" s="252"/>
      <c r="GL104" s="252"/>
      <c r="GM104" s="252"/>
      <c r="GN104" s="252"/>
      <c r="GO104" s="252"/>
      <c r="GP104" s="252"/>
      <c r="GQ104" s="252"/>
      <c r="GR104" s="252"/>
      <c r="GS104" s="252"/>
      <c r="GT104" s="252"/>
      <c r="GU104" s="252"/>
      <c r="GV104" s="252"/>
      <c r="GW104" s="252"/>
      <c r="GX104" s="252"/>
      <c r="GY104" s="252"/>
      <c r="GZ104" s="252"/>
      <c r="HA104" s="252"/>
      <c r="HB104" s="252"/>
      <c r="HC104" s="252"/>
      <c r="HD104" s="252"/>
      <c r="HE104" s="252"/>
      <c r="HF104" s="252"/>
      <c r="HG104" s="252"/>
      <c r="HH104" s="252"/>
      <c r="HI104" s="252"/>
      <c r="HJ104" s="252"/>
      <c r="HK104" s="252"/>
      <c r="HL104" s="252"/>
      <c r="HM104" s="252"/>
      <c r="HN104" s="252"/>
      <c r="HO104" s="252"/>
      <c r="HP104" s="252"/>
      <c r="HQ104" s="252"/>
      <c r="HR104" s="252"/>
      <c r="HS104" s="252"/>
      <c r="HT104" s="252"/>
      <c r="HU104" s="252"/>
      <c r="HV104" s="252"/>
      <c r="HW104" s="252"/>
      <c r="HX104" s="252"/>
      <c r="HY104" s="252"/>
      <c r="HZ104" s="252"/>
      <c r="IA104" s="252"/>
      <c r="IB104" s="252"/>
      <c r="IC104" s="252"/>
      <c r="ID104" s="252"/>
      <c r="IE104" s="252"/>
      <c r="IF104" s="252"/>
      <c r="IG104" s="252"/>
      <c r="IH104" s="252"/>
      <c r="II104" s="252"/>
      <c r="IJ104" s="252"/>
      <c r="IK104" s="252"/>
      <c r="IL104" s="252"/>
      <c r="IM104" s="252"/>
      <c r="IN104" s="252"/>
      <c r="IO104" s="252"/>
      <c r="IP104" s="252"/>
      <c r="IQ104" s="252"/>
      <c r="IR104" s="252"/>
      <c r="IS104" s="252"/>
      <c r="IT104" s="252"/>
      <c r="IU104" s="252"/>
      <c r="IV104" s="252"/>
      <c r="IW104" s="252"/>
      <c r="IX104" s="252"/>
      <c r="IY104" s="252"/>
      <c r="IZ104" s="252"/>
      <c r="JA104" s="252"/>
      <c r="JB104" s="252"/>
      <c r="JC104" s="252"/>
      <c r="JD104" s="252"/>
      <c r="JE104" s="252"/>
      <c r="JF104" s="252"/>
      <c r="JG104" s="252"/>
      <c r="JH104" s="252"/>
      <c r="JI104" s="252"/>
      <c r="JJ104" s="252"/>
      <c r="JK104" s="252"/>
      <c r="JL104" s="252"/>
    </row>
    <row r="105" spans="1:272" s="330" customFormat="1">
      <c r="A105" s="253"/>
      <c r="B105" s="252"/>
      <c r="C105" s="252"/>
      <c r="D105" s="252"/>
      <c r="E105" s="252"/>
      <c r="F105" s="252"/>
      <c r="G105" s="252"/>
      <c r="H105" s="252"/>
      <c r="I105" s="252"/>
      <c r="J105" s="252"/>
      <c r="K105" s="252"/>
      <c r="L105" s="252"/>
      <c r="M105" s="252"/>
      <c r="N105" s="252"/>
      <c r="O105" s="252"/>
      <c r="P105" s="332"/>
      <c r="Q105" s="252"/>
      <c r="R105" s="252"/>
      <c r="S105" s="252"/>
      <c r="T105" s="252"/>
      <c r="U105" s="252"/>
      <c r="V105" s="252"/>
      <c r="W105" s="252"/>
      <c r="X105" s="252"/>
      <c r="Y105" s="252"/>
      <c r="Z105" s="252"/>
      <c r="AA105" s="252"/>
      <c r="AB105" s="252"/>
      <c r="AC105" s="252"/>
      <c r="AD105" s="332"/>
      <c r="AE105" s="252"/>
      <c r="AF105" s="252"/>
      <c r="AG105" s="252"/>
      <c r="AH105" s="252"/>
      <c r="AI105" s="252"/>
      <c r="AJ105" s="252"/>
      <c r="AK105" s="252"/>
      <c r="AL105" s="252"/>
      <c r="AM105" s="252"/>
      <c r="AN105" s="252"/>
      <c r="AO105" s="252"/>
      <c r="AP105" s="252"/>
      <c r="AQ105" s="252"/>
      <c r="AR105" s="332"/>
      <c r="AS105" s="332"/>
      <c r="AT105" s="332"/>
      <c r="AU105" s="332"/>
      <c r="AV105" s="332"/>
      <c r="AW105" s="332"/>
      <c r="AX105" s="332"/>
      <c r="AY105" s="332"/>
      <c r="AZ105" s="332"/>
      <c r="BA105" s="332"/>
      <c r="BB105" s="332"/>
      <c r="BC105" s="332"/>
      <c r="BD105" s="332"/>
      <c r="BE105" s="332"/>
      <c r="BF105" s="332"/>
      <c r="BG105" s="332"/>
      <c r="BH105" s="332"/>
      <c r="BI105" s="332"/>
      <c r="BJ105" s="332"/>
      <c r="BK105" s="332"/>
      <c r="BL105" s="332"/>
      <c r="BM105" s="332"/>
      <c r="BN105" s="332"/>
      <c r="BO105" s="332"/>
      <c r="BP105" s="332"/>
      <c r="BQ105" s="332"/>
      <c r="BR105" s="332"/>
      <c r="BS105" s="332"/>
      <c r="BT105" s="332"/>
      <c r="BU105" s="332"/>
      <c r="BV105" s="332"/>
      <c r="BW105" s="332"/>
      <c r="BX105" s="332"/>
      <c r="BY105" s="332"/>
      <c r="BZ105" s="332"/>
      <c r="CA105" s="332"/>
      <c r="CB105" s="332"/>
      <c r="CC105" s="332"/>
      <c r="CD105" s="332"/>
      <c r="CE105" s="332"/>
      <c r="CF105" s="332"/>
      <c r="CG105" s="332"/>
      <c r="CH105" s="252"/>
      <c r="CI105" s="252"/>
      <c r="CJ105" s="252"/>
      <c r="CK105" s="252"/>
      <c r="CL105" s="252"/>
      <c r="CM105" s="252"/>
      <c r="CN105" s="252"/>
      <c r="CO105" s="252"/>
      <c r="CP105" s="252"/>
      <c r="CQ105" s="252"/>
      <c r="CR105" s="252"/>
      <c r="CS105" s="252"/>
      <c r="CT105" s="252"/>
      <c r="CU105" s="252"/>
      <c r="CV105" s="252"/>
      <c r="CW105" s="252"/>
      <c r="CX105" s="252"/>
      <c r="CY105" s="252"/>
      <c r="CZ105" s="252"/>
      <c r="DA105" s="252"/>
      <c r="DB105" s="252"/>
      <c r="DC105" s="252"/>
      <c r="DD105" s="252"/>
      <c r="DE105" s="252"/>
      <c r="DF105" s="252"/>
      <c r="DG105" s="252"/>
      <c r="DH105" s="252"/>
      <c r="DI105" s="252"/>
      <c r="DJ105" s="252"/>
      <c r="DK105" s="252"/>
      <c r="DL105" s="252"/>
      <c r="DM105" s="252"/>
      <c r="DN105" s="252"/>
      <c r="DO105" s="252"/>
      <c r="DP105" s="252"/>
      <c r="DQ105" s="252"/>
      <c r="DR105" s="252"/>
      <c r="DS105" s="252"/>
      <c r="DT105" s="252"/>
      <c r="DU105" s="252"/>
      <c r="DV105" s="252"/>
      <c r="DW105" s="252"/>
      <c r="DX105" s="252"/>
      <c r="DY105" s="252"/>
      <c r="DZ105" s="252"/>
      <c r="EA105" s="252"/>
      <c r="EB105" s="252"/>
      <c r="EC105" s="252"/>
      <c r="ED105" s="252"/>
      <c r="EE105" s="252"/>
      <c r="EF105" s="252"/>
      <c r="EG105" s="252"/>
      <c r="EH105" s="252"/>
      <c r="EI105" s="252"/>
      <c r="EJ105" s="252"/>
      <c r="EK105" s="252"/>
      <c r="EL105" s="252"/>
      <c r="EM105" s="252"/>
      <c r="EN105" s="252"/>
      <c r="EO105" s="252"/>
      <c r="EP105" s="252"/>
      <c r="EQ105" s="252"/>
      <c r="ER105" s="252"/>
      <c r="ES105" s="252"/>
      <c r="ET105" s="252"/>
      <c r="EU105" s="252"/>
      <c r="EV105" s="252"/>
      <c r="EW105" s="252"/>
      <c r="EX105" s="252"/>
      <c r="EY105" s="252"/>
      <c r="EZ105" s="252"/>
      <c r="FA105" s="252"/>
      <c r="FB105" s="252"/>
      <c r="FC105" s="252"/>
      <c r="FD105" s="252"/>
      <c r="FE105" s="252"/>
      <c r="FF105" s="252"/>
      <c r="FG105" s="252"/>
      <c r="FH105" s="252"/>
      <c r="FI105" s="252"/>
      <c r="FJ105" s="252"/>
      <c r="FK105" s="252"/>
      <c r="FL105" s="252"/>
      <c r="FM105" s="252"/>
      <c r="FN105" s="252"/>
      <c r="FO105" s="252"/>
      <c r="FP105" s="252"/>
      <c r="FQ105" s="252"/>
      <c r="FR105" s="252"/>
      <c r="FS105" s="252"/>
      <c r="FT105" s="252"/>
      <c r="FU105" s="252"/>
      <c r="FV105" s="252"/>
      <c r="FW105" s="252"/>
      <c r="FX105" s="252"/>
      <c r="FY105" s="252"/>
      <c r="FZ105" s="252"/>
      <c r="GA105" s="252"/>
      <c r="GB105" s="252"/>
      <c r="GC105" s="252"/>
      <c r="GD105" s="252"/>
      <c r="GE105" s="252"/>
      <c r="GF105" s="252"/>
      <c r="GG105" s="252"/>
      <c r="GH105" s="252"/>
      <c r="GI105" s="252"/>
      <c r="GJ105" s="252"/>
      <c r="GK105" s="252"/>
      <c r="GL105" s="252"/>
      <c r="GM105" s="252"/>
      <c r="GN105" s="252"/>
      <c r="GO105" s="252"/>
      <c r="GP105" s="252"/>
      <c r="GQ105" s="252"/>
      <c r="GR105" s="252"/>
      <c r="GS105" s="252"/>
      <c r="GT105" s="252"/>
      <c r="GU105" s="252"/>
      <c r="GV105" s="252"/>
      <c r="GW105" s="252"/>
      <c r="GX105" s="252"/>
      <c r="GY105" s="252"/>
      <c r="GZ105" s="252"/>
      <c r="HA105" s="252"/>
      <c r="HB105" s="252"/>
      <c r="HC105" s="252"/>
      <c r="HD105" s="252"/>
      <c r="HE105" s="252"/>
      <c r="HF105" s="252"/>
      <c r="HG105" s="252"/>
      <c r="HH105" s="252"/>
      <c r="HI105" s="252"/>
      <c r="HJ105" s="252"/>
      <c r="HK105" s="252"/>
      <c r="HL105" s="252"/>
      <c r="HM105" s="252"/>
      <c r="HN105" s="252"/>
      <c r="HO105" s="252"/>
      <c r="HP105" s="252"/>
      <c r="HQ105" s="252"/>
      <c r="HR105" s="252"/>
      <c r="HS105" s="252"/>
      <c r="HT105" s="252"/>
      <c r="HU105" s="252"/>
      <c r="HV105" s="252"/>
      <c r="HW105" s="252"/>
      <c r="HX105" s="252"/>
      <c r="HY105" s="252"/>
      <c r="HZ105" s="252"/>
      <c r="IA105" s="252"/>
      <c r="IB105" s="252"/>
      <c r="IC105" s="252"/>
      <c r="ID105" s="252"/>
      <c r="IE105" s="252"/>
      <c r="IF105" s="252"/>
      <c r="IG105" s="252"/>
      <c r="IH105" s="252"/>
      <c r="II105" s="252"/>
      <c r="IJ105" s="252"/>
      <c r="IK105" s="252"/>
      <c r="IL105" s="252"/>
      <c r="IM105" s="252"/>
      <c r="IN105" s="252"/>
      <c r="IO105" s="252"/>
      <c r="IP105" s="252"/>
      <c r="IQ105" s="252"/>
      <c r="IR105" s="252"/>
      <c r="IS105" s="252"/>
      <c r="IT105" s="252"/>
      <c r="IU105" s="252"/>
      <c r="IV105" s="252"/>
      <c r="IW105" s="252"/>
      <c r="IX105" s="252"/>
      <c r="IY105" s="252"/>
      <c r="IZ105" s="252"/>
      <c r="JA105" s="252"/>
      <c r="JB105" s="252"/>
      <c r="JC105" s="252"/>
      <c r="JD105" s="252"/>
      <c r="JE105" s="252"/>
      <c r="JF105" s="252"/>
      <c r="JG105" s="252"/>
      <c r="JH105" s="252"/>
      <c r="JI105" s="252"/>
      <c r="JJ105" s="252"/>
      <c r="JK105" s="252"/>
      <c r="JL105" s="252"/>
    </row>
    <row r="106" spans="1:272" s="330" customFormat="1">
      <c r="A106" s="253"/>
      <c r="B106" s="252"/>
      <c r="C106" s="252"/>
      <c r="D106" s="252"/>
      <c r="E106" s="252"/>
      <c r="F106" s="252"/>
      <c r="G106" s="252"/>
      <c r="H106" s="252"/>
      <c r="I106" s="252"/>
      <c r="J106" s="252"/>
      <c r="K106" s="252"/>
      <c r="L106" s="252"/>
      <c r="M106" s="252"/>
      <c r="N106" s="252"/>
      <c r="O106" s="252"/>
      <c r="P106" s="332"/>
      <c r="Q106" s="252"/>
      <c r="R106" s="252"/>
      <c r="S106" s="252"/>
      <c r="T106" s="252"/>
      <c r="U106" s="252"/>
      <c r="V106" s="252"/>
      <c r="W106" s="252"/>
      <c r="X106" s="252"/>
      <c r="Y106" s="252"/>
      <c r="Z106" s="252"/>
      <c r="AA106" s="252"/>
      <c r="AB106" s="252"/>
      <c r="AC106" s="252"/>
      <c r="AD106" s="332"/>
      <c r="AE106" s="252"/>
      <c r="AF106" s="252"/>
      <c r="AG106" s="252"/>
      <c r="AH106" s="252"/>
      <c r="AI106" s="252"/>
      <c r="AJ106" s="252"/>
      <c r="AK106" s="252"/>
      <c r="AL106" s="252"/>
      <c r="AM106" s="252"/>
      <c r="AN106" s="252"/>
      <c r="AO106" s="252"/>
      <c r="AP106" s="252"/>
      <c r="AQ106" s="252"/>
      <c r="AR106" s="332"/>
      <c r="AS106" s="332"/>
      <c r="AT106" s="332"/>
      <c r="AU106" s="332"/>
      <c r="AV106" s="332"/>
      <c r="AW106" s="332"/>
      <c r="AX106" s="332"/>
      <c r="AY106" s="332"/>
      <c r="AZ106" s="332"/>
      <c r="BA106" s="332"/>
      <c r="BB106" s="332"/>
      <c r="BC106" s="332"/>
      <c r="BD106" s="332"/>
      <c r="BE106" s="332"/>
      <c r="BF106" s="332"/>
      <c r="BG106" s="332"/>
      <c r="BH106" s="332"/>
      <c r="BI106" s="332"/>
      <c r="BJ106" s="332"/>
      <c r="BK106" s="332"/>
      <c r="BL106" s="332"/>
      <c r="BM106" s="332"/>
      <c r="BN106" s="332"/>
      <c r="BO106" s="332"/>
      <c r="BP106" s="332"/>
      <c r="BQ106" s="332"/>
      <c r="BR106" s="332"/>
      <c r="BS106" s="332"/>
      <c r="BT106" s="332"/>
      <c r="BU106" s="332"/>
      <c r="BV106" s="332"/>
      <c r="BW106" s="332"/>
      <c r="BX106" s="332"/>
      <c r="BY106" s="332"/>
      <c r="BZ106" s="332"/>
      <c r="CA106" s="332"/>
      <c r="CB106" s="332"/>
      <c r="CC106" s="332"/>
      <c r="CD106" s="332"/>
      <c r="CE106" s="332"/>
      <c r="CF106" s="332"/>
      <c r="CG106" s="332"/>
      <c r="CH106" s="252"/>
      <c r="CI106" s="252"/>
      <c r="CJ106" s="252"/>
      <c r="CK106" s="252"/>
      <c r="CL106" s="252"/>
      <c r="CM106" s="252"/>
      <c r="CN106" s="252"/>
      <c r="CO106" s="252"/>
      <c r="CP106" s="252"/>
      <c r="CQ106" s="252"/>
      <c r="CR106" s="252"/>
      <c r="CS106" s="252"/>
      <c r="CT106" s="252"/>
      <c r="CU106" s="252"/>
      <c r="CV106" s="252"/>
      <c r="CW106" s="252"/>
      <c r="CX106" s="252"/>
      <c r="CY106" s="252"/>
      <c r="CZ106" s="252"/>
      <c r="DA106" s="252"/>
      <c r="DB106" s="252"/>
      <c r="DC106" s="252"/>
      <c r="DD106" s="252"/>
      <c r="DE106" s="252"/>
      <c r="DF106" s="252"/>
      <c r="DG106" s="252"/>
      <c r="DH106" s="252"/>
      <c r="DI106" s="252"/>
      <c r="DJ106" s="252"/>
      <c r="DK106" s="252"/>
      <c r="DL106" s="252"/>
      <c r="DM106" s="252"/>
      <c r="DN106" s="252"/>
      <c r="DO106" s="252"/>
      <c r="DP106" s="252"/>
      <c r="DQ106" s="252"/>
      <c r="DR106" s="252"/>
      <c r="DS106" s="252"/>
      <c r="DT106" s="252"/>
      <c r="DU106" s="252"/>
      <c r="DV106" s="252"/>
      <c r="DW106" s="252"/>
      <c r="DX106" s="252"/>
      <c r="DY106" s="252"/>
      <c r="DZ106" s="252"/>
      <c r="EA106" s="252"/>
      <c r="EB106" s="252"/>
      <c r="EC106" s="252"/>
      <c r="ED106" s="252"/>
      <c r="EE106" s="252"/>
      <c r="EF106" s="252"/>
      <c r="EG106" s="252"/>
      <c r="EH106" s="252"/>
      <c r="EI106" s="252"/>
      <c r="EJ106" s="252"/>
      <c r="EK106" s="252"/>
      <c r="EL106" s="252"/>
      <c r="EM106" s="252"/>
      <c r="EN106" s="252"/>
      <c r="EO106" s="252"/>
      <c r="EP106" s="252"/>
      <c r="EQ106" s="252"/>
      <c r="ER106" s="252"/>
      <c r="ES106" s="252"/>
      <c r="ET106" s="252"/>
      <c r="EU106" s="252"/>
      <c r="EV106" s="252"/>
      <c r="EW106" s="252"/>
      <c r="EX106" s="252"/>
      <c r="EY106" s="252"/>
      <c r="EZ106" s="252"/>
      <c r="FA106" s="252"/>
      <c r="FB106" s="252"/>
      <c r="FC106" s="252"/>
      <c r="FD106" s="252"/>
      <c r="FE106" s="252"/>
      <c r="FF106" s="252"/>
      <c r="FG106" s="252"/>
      <c r="FH106" s="252"/>
      <c r="FI106" s="252"/>
      <c r="FJ106" s="252"/>
      <c r="FK106" s="252"/>
      <c r="FL106" s="252"/>
      <c r="FM106" s="252"/>
      <c r="FN106" s="252"/>
      <c r="FO106" s="252"/>
      <c r="FP106" s="252"/>
      <c r="FQ106" s="252"/>
      <c r="FR106" s="252"/>
      <c r="FS106" s="252"/>
      <c r="FT106" s="252"/>
      <c r="FU106" s="252"/>
      <c r="FV106" s="252"/>
      <c r="FW106" s="252"/>
      <c r="FX106" s="252"/>
      <c r="FY106" s="252"/>
      <c r="FZ106" s="252"/>
      <c r="GA106" s="252"/>
      <c r="GB106" s="252"/>
      <c r="GC106" s="252"/>
      <c r="GD106" s="252"/>
      <c r="GE106" s="252"/>
      <c r="GF106" s="252"/>
      <c r="GG106" s="252"/>
      <c r="GH106" s="252"/>
      <c r="GI106" s="252"/>
      <c r="GJ106" s="252"/>
      <c r="GK106" s="252"/>
      <c r="GL106" s="252"/>
      <c r="GM106" s="252"/>
      <c r="GN106" s="252"/>
      <c r="GO106" s="252"/>
      <c r="GP106" s="252"/>
      <c r="GQ106" s="252"/>
      <c r="GR106" s="252"/>
      <c r="GS106" s="252"/>
      <c r="GT106" s="252"/>
      <c r="GU106" s="252"/>
      <c r="GV106" s="252"/>
      <c r="GW106" s="252"/>
      <c r="GX106" s="252"/>
      <c r="GY106" s="252"/>
      <c r="GZ106" s="252"/>
      <c r="HA106" s="252"/>
      <c r="HB106" s="252"/>
      <c r="HC106" s="252"/>
      <c r="HD106" s="252"/>
      <c r="HE106" s="252"/>
      <c r="HF106" s="252"/>
      <c r="HG106" s="252"/>
      <c r="HH106" s="252"/>
      <c r="HI106" s="252"/>
      <c r="HJ106" s="252"/>
      <c r="HK106" s="252"/>
      <c r="HL106" s="252"/>
      <c r="HM106" s="252"/>
      <c r="HN106" s="252"/>
      <c r="HO106" s="252"/>
      <c r="HP106" s="252"/>
      <c r="HQ106" s="252"/>
      <c r="HR106" s="252"/>
      <c r="HS106" s="252"/>
      <c r="HT106" s="252"/>
      <c r="HU106" s="252"/>
      <c r="HV106" s="252"/>
      <c r="HW106" s="252"/>
      <c r="HX106" s="252"/>
      <c r="HY106" s="252"/>
      <c r="HZ106" s="252"/>
      <c r="IA106" s="252"/>
      <c r="IB106" s="252"/>
      <c r="IC106" s="252"/>
      <c r="ID106" s="252"/>
      <c r="IE106" s="252"/>
      <c r="IF106" s="252"/>
      <c r="IG106" s="252"/>
      <c r="IH106" s="252"/>
      <c r="II106" s="252"/>
      <c r="IJ106" s="252"/>
      <c r="IK106" s="252"/>
      <c r="IL106" s="252"/>
      <c r="IM106" s="252"/>
      <c r="IN106" s="252"/>
      <c r="IO106" s="252"/>
      <c r="IP106" s="252"/>
      <c r="IQ106" s="252"/>
      <c r="IR106" s="252"/>
      <c r="IS106" s="252"/>
      <c r="IT106" s="252"/>
      <c r="IU106" s="252"/>
      <c r="IV106" s="252"/>
      <c r="IW106" s="252"/>
      <c r="IX106" s="252"/>
      <c r="IY106" s="252"/>
      <c r="IZ106" s="252"/>
      <c r="JA106" s="252"/>
      <c r="JB106" s="252"/>
      <c r="JC106" s="252"/>
      <c r="JD106" s="252"/>
      <c r="JE106" s="252"/>
      <c r="JF106" s="252"/>
      <c r="JG106" s="252"/>
      <c r="JH106" s="252"/>
      <c r="JI106" s="252"/>
      <c r="JJ106" s="252"/>
      <c r="JK106" s="252"/>
      <c r="JL106" s="252"/>
    </row>
    <row r="107" spans="1:272" s="330" customFormat="1">
      <c r="A107" s="253"/>
      <c r="B107" s="252"/>
      <c r="C107" s="252"/>
      <c r="D107" s="252"/>
      <c r="E107" s="252"/>
      <c r="F107" s="252"/>
      <c r="G107" s="252"/>
      <c r="H107" s="252"/>
      <c r="I107" s="252"/>
      <c r="J107" s="252"/>
      <c r="K107" s="252"/>
      <c r="L107" s="252"/>
      <c r="M107" s="252"/>
      <c r="N107" s="252"/>
      <c r="O107" s="252"/>
      <c r="P107" s="332"/>
      <c r="Q107" s="252"/>
      <c r="R107" s="252"/>
      <c r="S107" s="252"/>
      <c r="T107" s="252"/>
      <c r="U107" s="252"/>
      <c r="V107" s="252"/>
      <c r="W107" s="252"/>
      <c r="X107" s="252"/>
      <c r="Y107" s="252"/>
      <c r="Z107" s="252"/>
      <c r="AA107" s="252"/>
      <c r="AB107" s="252"/>
      <c r="AC107" s="252"/>
      <c r="AD107" s="332"/>
      <c r="AE107" s="252"/>
      <c r="AF107" s="252"/>
      <c r="AG107" s="252"/>
      <c r="AH107" s="252"/>
      <c r="AI107" s="252"/>
      <c r="AJ107" s="252"/>
      <c r="AK107" s="252"/>
      <c r="AL107" s="252"/>
      <c r="AM107" s="252"/>
      <c r="AN107" s="252"/>
      <c r="AO107" s="252"/>
      <c r="AP107" s="252"/>
      <c r="AQ107" s="252"/>
      <c r="AR107" s="332"/>
      <c r="AS107" s="332"/>
      <c r="AT107" s="332"/>
      <c r="AU107" s="332"/>
      <c r="AV107" s="332"/>
      <c r="AW107" s="332"/>
      <c r="AX107" s="332"/>
      <c r="AY107" s="332"/>
      <c r="AZ107" s="332"/>
      <c r="BA107" s="332"/>
      <c r="BB107" s="332"/>
      <c r="BC107" s="332"/>
      <c r="BD107" s="332"/>
      <c r="BE107" s="332"/>
      <c r="BF107" s="332"/>
      <c r="BG107" s="332"/>
      <c r="BH107" s="332"/>
      <c r="BI107" s="332"/>
      <c r="BJ107" s="332"/>
      <c r="BK107" s="332"/>
      <c r="BL107" s="332"/>
      <c r="BM107" s="332"/>
      <c r="BN107" s="332"/>
      <c r="BO107" s="332"/>
      <c r="BP107" s="332"/>
      <c r="BQ107" s="332"/>
      <c r="BR107" s="332"/>
      <c r="BS107" s="332"/>
      <c r="BT107" s="332"/>
      <c r="BU107" s="332"/>
      <c r="BV107" s="332"/>
      <c r="BW107" s="332"/>
      <c r="BX107" s="332"/>
      <c r="BY107" s="332"/>
      <c r="BZ107" s="332"/>
      <c r="CA107" s="332"/>
      <c r="CB107" s="332"/>
      <c r="CC107" s="332"/>
      <c r="CD107" s="332"/>
      <c r="CE107" s="332"/>
      <c r="CF107" s="332"/>
      <c r="CG107" s="332"/>
      <c r="CH107" s="252"/>
      <c r="CI107" s="252"/>
      <c r="CJ107" s="252"/>
      <c r="CK107" s="252"/>
      <c r="CL107" s="252"/>
      <c r="CM107" s="252"/>
      <c r="CN107" s="252"/>
      <c r="CO107" s="252"/>
      <c r="CP107" s="252"/>
      <c r="CQ107" s="252"/>
      <c r="CR107" s="252"/>
      <c r="CS107" s="252"/>
      <c r="CT107" s="252"/>
      <c r="CU107" s="252"/>
      <c r="CV107" s="252"/>
      <c r="CW107" s="252"/>
      <c r="CX107" s="252"/>
      <c r="CY107" s="252"/>
      <c r="CZ107" s="252"/>
      <c r="DA107" s="252"/>
      <c r="DB107" s="252"/>
      <c r="DC107" s="252"/>
      <c r="DD107" s="252"/>
      <c r="DE107" s="252"/>
      <c r="DF107" s="252"/>
      <c r="DG107" s="252"/>
      <c r="DH107" s="252"/>
      <c r="DI107" s="252"/>
      <c r="DJ107" s="252"/>
      <c r="DK107" s="252"/>
      <c r="DL107" s="252"/>
      <c r="DM107" s="252"/>
      <c r="DN107" s="252"/>
      <c r="DO107" s="252"/>
      <c r="DP107" s="252"/>
      <c r="DQ107" s="252"/>
      <c r="DR107" s="252"/>
      <c r="DS107" s="252"/>
      <c r="DT107" s="252"/>
      <c r="DU107" s="252"/>
      <c r="DV107" s="252"/>
      <c r="DW107" s="252"/>
      <c r="DX107" s="252"/>
      <c r="DY107" s="252"/>
      <c r="DZ107" s="252"/>
      <c r="EA107" s="252"/>
      <c r="EB107" s="252"/>
      <c r="EC107" s="252"/>
      <c r="ED107" s="252"/>
      <c r="EE107" s="252"/>
      <c r="EF107" s="252"/>
      <c r="EG107" s="252"/>
      <c r="EH107" s="252"/>
      <c r="EI107" s="252"/>
      <c r="EJ107" s="252"/>
      <c r="EK107" s="252"/>
      <c r="EL107" s="252"/>
      <c r="EM107" s="252"/>
      <c r="EN107" s="252"/>
      <c r="EO107" s="252"/>
      <c r="EP107" s="252"/>
      <c r="EQ107" s="252"/>
      <c r="ER107" s="252"/>
      <c r="ES107" s="252"/>
      <c r="ET107" s="252"/>
      <c r="EU107" s="252"/>
      <c r="EV107" s="252"/>
      <c r="EW107" s="252"/>
      <c r="EX107" s="252"/>
      <c r="EY107" s="252"/>
      <c r="EZ107" s="252"/>
      <c r="FA107" s="252"/>
      <c r="FB107" s="252"/>
      <c r="FC107" s="252"/>
      <c r="FD107" s="252"/>
      <c r="FE107" s="252"/>
      <c r="FF107" s="252"/>
      <c r="FG107" s="252"/>
      <c r="FH107" s="252"/>
      <c r="FI107" s="252"/>
      <c r="FJ107" s="252"/>
      <c r="FK107" s="252"/>
      <c r="FL107" s="252"/>
      <c r="FM107" s="252"/>
      <c r="FN107" s="252"/>
      <c r="FO107" s="252"/>
      <c r="FP107" s="252"/>
      <c r="FQ107" s="252"/>
      <c r="FR107" s="252"/>
      <c r="FS107" s="252"/>
      <c r="FT107" s="252"/>
      <c r="FU107" s="252"/>
      <c r="FV107" s="252"/>
      <c r="FW107" s="252"/>
      <c r="FX107" s="252"/>
      <c r="FY107" s="252"/>
      <c r="FZ107" s="252"/>
      <c r="GA107" s="252"/>
      <c r="GB107" s="252"/>
      <c r="GC107" s="252"/>
      <c r="GD107" s="252"/>
      <c r="GE107" s="252"/>
      <c r="GF107" s="252"/>
      <c r="GG107" s="252"/>
      <c r="GH107" s="252"/>
      <c r="GI107" s="252"/>
      <c r="GJ107" s="252"/>
      <c r="GK107" s="252"/>
      <c r="GL107" s="252"/>
      <c r="GM107" s="252"/>
      <c r="GN107" s="252"/>
      <c r="GO107" s="252"/>
      <c r="GP107" s="252"/>
      <c r="GQ107" s="252"/>
      <c r="GR107" s="252"/>
      <c r="GS107" s="252"/>
      <c r="GT107" s="252"/>
      <c r="GU107" s="252"/>
      <c r="GV107" s="252"/>
      <c r="GW107" s="252"/>
      <c r="GX107" s="252"/>
      <c r="GY107" s="252"/>
      <c r="GZ107" s="252"/>
      <c r="HA107" s="252"/>
      <c r="HB107" s="252"/>
      <c r="HC107" s="252"/>
      <c r="HD107" s="252"/>
      <c r="HE107" s="252"/>
      <c r="HF107" s="252"/>
      <c r="HG107" s="252"/>
      <c r="HH107" s="252"/>
      <c r="HI107" s="252"/>
      <c r="HJ107" s="252"/>
      <c r="HK107" s="252"/>
      <c r="HL107" s="252"/>
      <c r="HM107" s="252"/>
      <c r="HN107" s="252"/>
      <c r="HO107" s="252"/>
      <c r="HP107" s="252"/>
      <c r="HQ107" s="252"/>
      <c r="HR107" s="252"/>
      <c r="HS107" s="252"/>
      <c r="HT107" s="252"/>
      <c r="HU107" s="252"/>
      <c r="HV107" s="252"/>
      <c r="HW107" s="252"/>
      <c r="HX107" s="252"/>
      <c r="HY107" s="252"/>
      <c r="HZ107" s="252"/>
      <c r="IA107" s="252"/>
      <c r="IB107" s="252"/>
      <c r="IC107" s="252"/>
      <c r="ID107" s="252"/>
      <c r="IE107" s="252"/>
      <c r="IF107" s="252"/>
      <c r="IG107" s="252"/>
      <c r="IH107" s="252"/>
      <c r="II107" s="252"/>
      <c r="IJ107" s="252"/>
      <c r="IK107" s="252"/>
      <c r="IL107" s="252"/>
      <c r="IM107" s="252"/>
      <c r="IN107" s="252"/>
      <c r="IO107" s="252"/>
      <c r="IP107" s="252"/>
      <c r="IQ107" s="252"/>
      <c r="IR107" s="252"/>
      <c r="IS107" s="252"/>
      <c r="IT107" s="252"/>
      <c r="IU107" s="252"/>
      <c r="IV107" s="252"/>
      <c r="IW107" s="252"/>
      <c r="IX107" s="252"/>
      <c r="IY107" s="252"/>
      <c r="IZ107" s="252"/>
      <c r="JA107" s="252"/>
      <c r="JB107" s="252"/>
      <c r="JC107" s="252"/>
      <c r="JD107" s="252"/>
      <c r="JE107" s="252"/>
      <c r="JF107" s="252"/>
      <c r="JG107" s="252"/>
      <c r="JH107" s="252"/>
      <c r="JI107" s="252"/>
      <c r="JJ107" s="252"/>
      <c r="JK107" s="252"/>
      <c r="JL107" s="252"/>
    </row>
    <row r="108" spans="1:272" s="330" customFormat="1">
      <c r="A108" s="253"/>
      <c r="B108" s="252"/>
      <c r="C108" s="252"/>
      <c r="D108" s="252"/>
      <c r="E108" s="252"/>
      <c r="F108" s="252"/>
      <c r="G108" s="252"/>
      <c r="H108" s="252"/>
      <c r="I108" s="252"/>
      <c r="J108" s="252"/>
      <c r="K108" s="252"/>
      <c r="L108" s="252"/>
      <c r="M108" s="252"/>
      <c r="N108" s="252"/>
      <c r="O108" s="252"/>
      <c r="P108" s="332"/>
      <c r="Q108" s="252"/>
      <c r="R108" s="252"/>
      <c r="S108" s="252"/>
      <c r="T108" s="252"/>
      <c r="U108" s="252"/>
      <c r="V108" s="252"/>
      <c r="W108" s="252"/>
      <c r="X108" s="252"/>
      <c r="Y108" s="252"/>
      <c r="Z108" s="252"/>
      <c r="AA108" s="252"/>
      <c r="AB108" s="252"/>
      <c r="AC108" s="252"/>
      <c r="AD108" s="332"/>
      <c r="AE108" s="252"/>
      <c r="AF108" s="252"/>
      <c r="AG108" s="252"/>
      <c r="AH108" s="252"/>
      <c r="AI108" s="252"/>
      <c r="AJ108" s="252"/>
      <c r="AK108" s="252"/>
      <c r="AL108" s="252"/>
      <c r="AM108" s="252"/>
      <c r="AN108" s="252"/>
      <c r="AO108" s="252"/>
      <c r="AP108" s="252"/>
      <c r="AQ108" s="252"/>
      <c r="AR108" s="332"/>
      <c r="AS108" s="332"/>
      <c r="AT108" s="332"/>
      <c r="AU108" s="332"/>
      <c r="AV108" s="332"/>
      <c r="AW108" s="332"/>
      <c r="AX108" s="332"/>
      <c r="AY108" s="332"/>
      <c r="AZ108" s="332"/>
      <c r="BA108" s="332"/>
      <c r="BB108" s="332"/>
      <c r="BC108" s="332"/>
      <c r="BD108" s="332"/>
      <c r="BE108" s="332"/>
      <c r="BF108" s="332"/>
      <c r="BG108" s="332"/>
      <c r="BH108" s="332"/>
      <c r="BI108" s="332"/>
      <c r="BJ108" s="332"/>
      <c r="BK108" s="332"/>
      <c r="BL108" s="332"/>
      <c r="BM108" s="332"/>
      <c r="BN108" s="332"/>
      <c r="BO108" s="332"/>
      <c r="BP108" s="332"/>
      <c r="BQ108" s="332"/>
      <c r="BR108" s="332"/>
      <c r="BS108" s="332"/>
      <c r="BT108" s="332"/>
      <c r="BU108" s="332"/>
      <c r="BV108" s="332"/>
      <c r="BW108" s="332"/>
      <c r="BX108" s="332"/>
      <c r="BY108" s="332"/>
      <c r="BZ108" s="332"/>
      <c r="CA108" s="332"/>
      <c r="CB108" s="332"/>
      <c r="CC108" s="332"/>
      <c r="CD108" s="332"/>
      <c r="CE108" s="332"/>
      <c r="CF108" s="332"/>
      <c r="CG108" s="332"/>
      <c r="CH108" s="252"/>
      <c r="CI108" s="252"/>
      <c r="CJ108" s="252"/>
      <c r="CK108" s="252"/>
      <c r="CL108" s="252"/>
      <c r="CM108" s="252"/>
      <c r="CN108" s="252"/>
      <c r="CO108" s="252"/>
      <c r="CP108" s="252"/>
      <c r="CQ108" s="252"/>
      <c r="CR108" s="252"/>
      <c r="CS108" s="252"/>
      <c r="CT108" s="252"/>
      <c r="CU108" s="252"/>
      <c r="CV108" s="252"/>
      <c r="CW108" s="252"/>
      <c r="CX108" s="252"/>
      <c r="CY108" s="252"/>
      <c r="CZ108" s="252"/>
      <c r="DA108" s="252"/>
      <c r="DB108" s="252"/>
      <c r="DC108" s="252"/>
      <c r="DD108" s="252"/>
      <c r="DE108" s="252"/>
      <c r="DF108" s="252"/>
      <c r="DG108" s="252"/>
      <c r="DH108" s="252"/>
      <c r="DI108" s="252"/>
      <c r="DJ108" s="252"/>
      <c r="DK108" s="252"/>
      <c r="DL108" s="252"/>
      <c r="DM108" s="252"/>
      <c r="DN108" s="252"/>
      <c r="DO108" s="252"/>
      <c r="DP108" s="252"/>
      <c r="DQ108" s="252"/>
      <c r="DR108" s="252"/>
      <c r="DS108" s="252"/>
      <c r="DT108" s="252"/>
      <c r="DU108" s="252"/>
      <c r="DV108" s="252"/>
      <c r="DW108" s="252"/>
      <c r="DX108" s="252"/>
      <c r="DY108" s="252"/>
      <c r="DZ108" s="252"/>
      <c r="EA108" s="252"/>
      <c r="EB108" s="252"/>
      <c r="EC108" s="252"/>
      <c r="ED108" s="252"/>
      <c r="EE108" s="252"/>
      <c r="EF108" s="252"/>
      <c r="EG108" s="252"/>
      <c r="EH108" s="252"/>
      <c r="EI108" s="252"/>
      <c r="EJ108" s="252"/>
      <c r="EK108" s="252"/>
      <c r="EL108" s="252"/>
      <c r="EM108" s="252"/>
      <c r="EN108" s="252"/>
      <c r="EO108" s="252"/>
      <c r="EP108" s="252"/>
      <c r="EQ108" s="252"/>
      <c r="ER108" s="252"/>
      <c r="ES108" s="252"/>
      <c r="ET108" s="252"/>
      <c r="EU108" s="252"/>
      <c r="EV108" s="252"/>
      <c r="EW108" s="252"/>
      <c r="EX108" s="252"/>
      <c r="EY108" s="252"/>
      <c r="EZ108" s="252"/>
      <c r="FA108" s="252"/>
      <c r="FB108" s="252"/>
      <c r="FC108" s="252"/>
      <c r="FD108" s="252"/>
      <c r="FE108" s="252"/>
      <c r="FF108" s="252"/>
      <c r="FG108" s="252"/>
      <c r="FH108" s="252"/>
      <c r="FI108" s="252"/>
      <c r="FJ108" s="252"/>
      <c r="FK108" s="252"/>
      <c r="FL108" s="252"/>
      <c r="FM108" s="252"/>
      <c r="FN108" s="252"/>
      <c r="FO108" s="252"/>
      <c r="FP108" s="252"/>
      <c r="FQ108" s="252"/>
      <c r="FR108" s="252"/>
      <c r="FS108" s="252"/>
      <c r="FT108" s="252"/>
      <c r="FU108" s="252"/>
      <c r="FV108" s="252"/>
      <c r="FW108" s="252"/>
      <c r="FX108" s="252"/>
      <c r="FY108" s="252"/>
      <c r="FZ108" s="252"/>
      <c r="GA108" s="252"/>
      <c r="GB108" s="252"/>
      <c r="GC108" s="252"/>
      <c r="GD108" s="252"/>
      <c r="GE108" s="252"/>
      <c r="GF108" s="252"/>
      <c r="GG108" s="252"/>
      <c r="GH108" s="252"/>
      <c r="GI108" s="252"/>
      <c r="GJ108" s="252"/>
      <c r="GK108" s="252"/>
      <c r="GL108" s="252"/>
      <c r="GM108" s="252"/>
      <c r="GN108" s="252"/>
      <c r="GO108" s="252"/>
      <c r="GP108" s="252"/>
      <c r="GQ108" s="252"/>
      <c r="GR108" s="252"/>
      <c r="GS108" s="252"/>
      <c r="GT108" s="252"/>
      <c r="GU108" s="252"/>
      <c r="GV108" s="252"/>
      <c r="GW108" s="252"/>
      <c r="GX108" s="252"/>
      <c r="GY108" s="252"/>
      <c r="GZ108" s="252"/>
      <c r="HA108" s="252"/>
      <c r="HB108" s="252"/>
      <c r="HC108" s="252"/>
      <c r="HD108" s="252"/>
      <c r="HE108" s="252"/>
      <c r="HF108" s="252"/>
      <c r="HG108" s="252"/>
      <c r="HH108" s="252"/>
      <c r="HI108" s="252"/>
      <c r="HJ108" s="252"/>
      <c r="HK108" s="252"/>
      <c r="HL108" s="252"/>
      <c r="HM108" s="252"/>
      <c r="HN108" s="252"/>
      <c r="HO108" s="252"/>
      <c r="HP108" s="252"/>
      <c r="HQ108" s="252"/>
      <c r="HR108" s="252"/>
      <c r="HS108" s="252"/>
      <c r="HT108" s="252"/>
      <c r="HU108" s="252"/>
      <c r="HV108" s="252"/>
      <c r="HW108" s="252"/>
      <c r="HX108" s="252"/>
      <c r="HY108" s="252"/>
      <c r="HZ108" s="252"/>
      <c r="IA108" s="252"/>
      <c r="IB108" s="252"/>
      <c r="IC108" s="252"/>
      <c r="ID108" s="252"/>
      <c r="IE108" s="252"/>
      <c r="IF108" s="252"/>
      <c r="IG108" s="252"/>
      <c r="IH108" s="252"/>
      <c r="II108" s="252"/>
      <c r="IJ108" s="252"/>
      <c r="IK108" s="252"/>
      <c r="IL108" s="252"/>
      <c r="IM108" s="252"/>
      <c r="IN108" s="252"/>
      <c r="IO108" s="252"/>
      <c r="IP108" s="252"/>
      <c r="IQ108" s="252"/>
      <c r="IR108" s="252"/>
      <c r="IS108" s="252"/>
      <c r="IT108" s="252"/>
      <c r="IU108" s="252"/>
      <c r="IV108" s="252"/>
      <c r="IW108" s="252"/>
      <c r="IX108" s="252"/>
      <c r="IY108" s="252"/>
      <c r="IZ108" s="252"/>
      <c r="JA108" s="252"/>
      <c r="JB108" s="252"/>
      <c r="JC108" s="252"/>
      <c r="JD108" s="252"/>
      <c r="JE108" s="252"/>
      <c r="JF108" s="252"/>
      <c r="JG108" s="252"/>
      <c r="JH108" s="252"/>
      <c r="JI108" s="252"/>
      <c r="JJ108" s="252"/>
      <c r="JK108" s="252"/>
      <c r="JL108" s="252"/>
    </row>
    <row r="109" spans="1:272" s="330" customFormat="1">
      <c r="A109" s="253"/>
      <c r="B109" s="252"/>
      <c r="C109" s="252"/>
      <c r="D109" s="252"/>
      <c r="E109" s="252"/>
      <c r="F109" s="252"/>
      <c r="G109" s="252"/>
      <c r="H109" s="252"/>
      <c r="I109" s="252"/>
      <c r="J109" s="252"/>
      <c r="K109" s="252"/>
      <c r="L109" s="252"/>
      <c r="M109" s="252"/>
      <c r="N109" s="252"/>
      <c r="O109" s="252"/>
      <c r="P109" s="332"/>
      <c r="Q109" s="252"/>
      <c r="R109" s="252"/>
      <c r="S109" s="252"/>
      <c r="T109" s="252"/>
      <c r="U109" s="252"/>
      <c r="V109" s="252"/>
      <c r="W109" s="252"/>
      <c r="X109" s="252"/>
      <c r="Y109" s="252"/>
      <c r="Z109" s="252"/>
      <c r="AA109" s="252"/>
      <c r="AB109" s="252"/>
      <c r="AC109" s="252"/>
      <c r="AD109" s="332"/>
      <c r="AE109" s="252"/>
      <c r="AF109" s="252"/>
      <c r="AG109" s="252"/>
      <c r="AH109" s="252"/>
      <c r="AI109" s="252"/>
      <c r="AJ109" s="252"/>
      <c r="AK109" s="252"/>
      <c r="AL109" s="252"/>
      <c r="AM109" s="252"/>
      <c r="AN109" s="252"/>
      <c r="AO109" s="252"/>
      <c r="AP109" s="252"/>
      <c r="AQ109" s="252"/>
      <c r="AR109" s="332"/>
      <c r="AS109" s="332"/>
      <c r="AT109" s="332"/>
      <c r="AU109" s="332"/>
      <c r="AV109" s="332"/>
      <c r="AW109" s="332"/>
      <c r="AX109" s="332"/>
      <c r="AY109" s="332"/>
      <c r="AZ109" s="332"/>
      <c r="BA109" s="332"/>
      <c r="BB109" s="332"/>
      <c r="BC109" s="332"/>
      <c r="BD109" s="332"/>
      <c r="BE109" s="332"/>
      <c r="BF109" s="332"/>
      <c r="BG109" s="332"/>
      <c r="BH109" s="332"/>
      <c r="BI109" s="332"/>
      <c r="BJ109" s="332"/>
      <c r="BK109" s="332"/>
      <c r="BL109" s="332"/>
      <c r="BM109" s="332"/>
      <c r="BN109" s="332"/>
      <c r="BO109" s="332"/>
      <c r="BP109" s="332"/>
      <c r="BQ109" s="332"/>
      <c r="BR109" s="332"/>
      <c r="BS109" s="332"/>
      <c r="BT109" s="332"/>
      <c r="BU109" s="332"/>
      <c r="BV109" s="332"/>
      <c r="BW109" s="332"/>
      <c r="BX109" s="332"/>
      <c r="BY109" s="332"/>
      <c r="BZ109" s="332"/>
      <c r="CA109" s="332"/>
      <c r="CB109" s="332"/>
      <c r="CC109" s="332"/>
      <c r="CD109" s="332"/>
      <c r="CE109" s="332"/>
      <c r="CF109" s="332"/>
      <c r="CG109" s="332"/>
      <c r="CH109" s="252"/>
      <c r="CI109" s="252"/>
      <c r="CJ109" s="252"/>
      <c r="CK109" s="252"/>
      <c r="CL109" s="252"/>
      <c r="CM109" s="252"/>
      <c r="CN109" s="252"/>
      <c r="CO109" s="252"/>
      <c r="CP109" s="252"/>
      <c r="CQ109" s="252"/>
      <c r="CR109" s="252"/>
      <c r="CS109" s="252"/>
      <c r="CT109" s="252"/>
      <c r="CU109" s="252"/>
      <c r="CV109" s="252"/>
      <c r="CW109" s="252"/>
      <c r="CX109" s="252"/>
      <c r="CY109" s="252"/>
      <c r="CZ109" s="252"/>
      <c r="DA109" s="252"/>
      <c r="DB109" s="252"/>
      <c r="DC109" s="252"/>
      <c r="DD109" s="252"/>
      <c r="DE109" s="252"/>
      <c r="DF109" s="252"/>
      <c r="DG109" s="252"/>
      <c r="DH109" s="252"/>
      <c r="DI109" s="252"/>
      <c r="DJ109" s="252"/>
      <c r="DK109" s="252"/>
      <c r="DL109" s="252"/>
      <c r="DM109" s="252"/>
      <c r="DN109" s="252"/>
      <c r="DO109" s="252"/>
      <c r="DP109" s="252"/>
      <c r="DQ109" s="252"/>
      <c r="DR109" s="252"/>
      <c r="DS109" s="252"/>
      <c r="DT109" s="252"/>
      <c r="DU109" s="252"/>
      <c r="DV109" s="252"/>
      <c r="DW109" s="252"/>
      <c r="DX109" s="252"/>
      <c r="DY109" s="252"/>
      <c r="DZ109" s="252"/>
      <c r="EA109" s="252"/>
      <c r="EB109" s="252"/>
      <c r="EC109" s="252"/>
      <c r="ED109" s="252"/>
      <c r="EE109" s="252"/>
      <c r="EF109" s="252"/>
      <c r="EG109" s="252"/>
      <c r="EH109" s="252"/>
      <c r="EI109" s="252"/>
      <c r="EJ109" s="252"/>
      <c r="EK109" s="252"/>
      <c r="EL109" s="252"/>
      <c r="EM109" s="252"/>
      <c r="EN109" s="252"/>
      <c r="EO109" s="252"/>
      <c r="EP109" s="252"/>
      <c r="EQ109" s="252"/>
      <c r="ER109" s="252"/>
      <c r="ES109" s="252"/>
      <c r="ET109" s="252"/>
      <c r="EU109" s="252"/>
      <c r="EV109" s="252"/>
      <c r="EW109" s="252"/>
      <c r="EX109" s="252"/>
      <c r="EY109" s="252"/>
      <c r="EZ109" s="252"/>
      <c r="FA109" s="252"/>
      <c r="FB109" s="252"/>
      <c r="FC109" s="252"/>
      <c r="FD109" s="252"/>
      <c r="FE109" s="252"/>
      <c r="FF109" s="252"/>
      <c r="FG109" s="252"/>
      <c r="FH109" s="252"/>
      <c r="FI109" s="252"/>
      <c r="FJ109" s="252"/>
      <c r="FK109" s="252"/>
      <c r="FL109" s="252"/>
      <c r="FM109" s="252"/>
      <c r="FN109" s="252"/>
      <c r="FO109" s="252"/>
      <c r="FP109" s="252"/>
      <c r="FQ109" s="252"/>
      <c r="FR109" s="252"/>
      <c r="FS109" s="252"/>
      <c r="FT109" s="252"/>
      <c r="FU109" s="252"/>
      <c r="FV109" s="252"/>
      <c r="FW109" s="252"/>
      <c r="FX109" s="252"/>
      <c r="FY109" s="252"/>
      <c r="FZ109" s="252"/>
      <c r="GA109" s="252"/>
      <c r="GB109" s="252"/>
      <c r="GC109" s="252"/>
      <c r="GD109" s="252"/>
      <c r="GE109" s="252"/>
      <c r="GF109" s="252"/>
      <c r="GG109" s="252"/>
      <c r="GH109" s="252"/>
      <c r="GI109" s="252"/>
      <c r="GJ109" s="252"/>
      <c r="GK109" s="252"/>
      <c r="GL109" s="252"/>
      <c r="GM109" s="252"/>
      <c r="GN109" s="252"/>
      <c r="GO109" s="252"/>
      <c r="GP109" s="252"/>
      <c r="GQ109" s="252"/>
      <c r="GR109" s="252"/>
      <c r="GS109" s="252"/>
      <c r="GT109" s="252"/>
      <c r="GU109" s="252"/>
      <c r="GV109" s="252"/>
      <c r="GW109" s="252"/>
      <c r="GX109" s="252"/>
      <c r="GY109" s="252"/>
      <c r="GZ109" s="252"/>
      <c r="HA109" s="252"/>
      <c r="HB109" s="252"/>
      <c r="HC109" s="252"/>
      <c r="HD109" s="252"/>
      <c r="HE109" s="252"/>
      <c r="HF109" s="252"/>
      <c r="HG109" s="252"/>
      <c r="HH109" s="252"/>
      <c r="HI109" s="252"/>
      <c r="HJ109" s="252"/>
      <c r="HK109" s="252"/>
      <c r="HL109" s="252"/>
      <c r="HM109" s="252"/>
      <c r="HN109" s="252"/>
      <c r="HO109" s="252"/>
      <c r="HP109" s="252"/>
      <c r="HQ109" s="252"/>
      <c r="HR109" s="252"/>
      <c r="HS109" s="252"/>
      <c r="HT109" s="252"/>
      <c r="HU109" s="252"/>
      <c r="HV109" s="252"/>
      <c r="HW109" s="252"/>
      <c r="HX109" s="252"/>
      <c r="HY109" s="252"/>
      <c r="HZ109" s="252"/>
      <c r="IA109" s="252"/>
      <c r="IB109" s="252"/>
      <c r="IC109" s="252"/>
      <c r="ID109" s="252"/>
      <c r="IE109" s="252"/>
      <c r="IF109" s="252"/>
      <c r="IG109" s="252"/>
      <c r="IH109" s="252"/>
      <c r="II109" s="252"/>
      <c r="IJ109" s="252"/>
      <c r="IK109" s="252"/>
      <c r="IL109" s="252"/>
      <c r="IM109" s="252"/>
      <c r="IN109" s="252"/>
      <c r="IO109" s="252"/>
      <c r="IP109" s="252"/>
      <c r="IQ109" s="252"/>
      <c r="IR109" s="252"/>
      <c r="IS109" s="252"/>
      <c r="IT109" s="252"/>
      <c r="IU109" s="252"/>
      <c r="IV109" s="252"/>
      <c r="IW109" s="252"/>
      <c r="IX109" s="252"/>
      <c r="IY109" s="252"/>
      <c r="IZ109" s="252"/>
      <c r="JA109" s="252"/>
      <c r="JB109" s="252"/>
      <c r="JC109" s="252"/>
      <c r="JD109" s="252"/>
      <c r="JE109" s="252"/>
      <c r="JF109" s="252"/>
      <c r="JG109" s="252"/>
      <c r="JH109" s="252"/>
      <c r="JI109" s="252"/>
      <c r="JJ109" s="252"/>
      <c r="JK109" s="252"/>
      <c r="JL109" s="252"/>
    </row>
    <row r="110" spans="1:272" s="330" customFormat="1">
      <c r="A110" s="253"/>
      <c r="B110" s="252"/>
      <c r="C110" s="252"/>
      <c r="D110" s="252"/>
      <c r="E110" s="252"/>
      <c r="F110" s="252"/>
      <c r="G110" s="252"/>
      <c r="H110" s="252"/>
      <c r="I110" s="252"/>
      <c r="J110" s="252"/>
      <c r="K110" s="252"/>
      <c r="L110" s="252"/>
      <c r="M110" s="252"/>
      <c r="N110" s="252"/>
      <c r="O110" s="252"/>
      <c r="P110" s="332"/>
      <c r="Q110" s="252"/>
      <c r="R110" s="252"/>
      <c r="S110" s="252"/>
      <c r="T110" s="252"/>
      <c r="U110" s="252"/>
      <c r="V110" s="252"/>
      <c r="W110" s="252"/>
      <c r="X110" s="252"/>
      <c r="Y110" s="252"/>
      <c r="Z110" s="252"/>
      <c r="AA110" s="252"/>
      <c r="AB110" s="252"/>
      <c r="AC110" s="252"/>
      <c r="AD110" s="332"/>
      <c r="AE110" s="252"/>
      <c r="AF110" s="252"/>
      <c r="AG110" s="252"/>
      <c r="AH110" s="252"/>
      <c r="AI110" s="252"/>
      <c r="AJ110" s="252"/>
      <c r="AK110" s="252"/>
      <c r="AL110" s="252"/>
      <c r="AM110" s="252"/>
      <c r="AN110" s="252"/>
      <c r="AO110" s="252"/>
      <c r="AP110" s="252"/>
      <c r="AQ110" s="252"/>
      <c r="AR110" s="332"/>
      <c r="AS110" s="332"/>
      <c r="AT110" s="332"/>
      <c r="AU110" s="332"/>
      <c r="AV110" s="332"/>
      <c r="AW110" s="332"/>
      <c r="AX110" s="332"/>
      <c r="AY110" s="332"/>
      <c r="AZ110" s="332"/>
      <c r="BA110" s="332"/>
      <c r="BB110" s="332"/>
      <c r="BC110" s="332"/>
      <c r="BD110" s="332"/>
      <c r="BE110" s="332"/>
      <c r="BF110" s="332"/>
      <c r="BG110" s="332"/>
      <c r="BH110" s="332"/>
      <c r="BI110" s="332"/>
      <c r="BJ110" s="332"/>
      <c r="BK110" s="332"/>
      <c r="BL110" s="332"/>
      <c r="BM110" s="332"/>
      <c r="BN110" s="332"/>
      <c r="BO110" s="332"/>
      <c r="BP110" s="332"/>
      <c r="BQ110" s="332"/>
      <c r="BR110" s="332"/>
      <c r="BS110" s="332"/>
      <c r="BT110" s="332"/>
      <c r="BU110" s="332"/>
      <c r="BV110" s="332"/>
      <c r="BW110" s="332"/>
      <c r="BX110" s="332"/>
      <c r="BY110" s="332"/>
      <c r="BZ110" s="332"/>
      <c r="CA110" s="332"/>
      <c r="CB110" s="332"/>
      <c r="CC110" s="332"/>
      <c r="CD110" s="332"/>
      <c r="CE110" s="332"/>
      <c r="CF110" s="332"/>
      <c r="CG110" s="332"/>
      <c r="CH110" s="252"/>
      <c r="CI110" s="252"/>
      <c r="CJ110" s="252"/>
      <c r="CK110" s="252"/>
      <c r="CL110" s="252"/>
      <c r="CM110" s="252"/>
      <c r="CN110" s="252"/>
      <c r="CO110" s="252"/>
      <c r="CP110" s="252"/>
      <c r="CQ110" s="252"/>
      <c r="CR110" s="252"/>
      <c r="CS110" s="252"/>
      <c r="CT110" s="252"/>
      <c r="CU110" s="252"/>
      <c r="CV110" s="252"/>
      <c r="CW110" s="252"/>
      <c r="CX110" s="252"/>
      <c r="CY110" s="252"/>
      <c r="CZ110" s="252"/>
      <c r="DA110" s="252"/>
      <c r="DB110" s="252"/>
      <c r="DC110" s="252"/>
      <c r="DD110" s="252"/>
      <c r="DE110" s="252"/>
      <c r="DF110" s="252"/>
      <c r="DG110" s="252"/>
      <c r="DH110" s="252"/>
      <c r="DI110" s="252"/>
      <c r="DJ110" s="252"/>
      <c r="DK110" s="252"/>
      <c r="DL110" s="252"/>
      <c r="DM110" s="252"/>
      <c r="DN110" s="252"/>
      <c r="DO110" s="252"/>
      <c r="DP110" s="252"/>
      <c r="DQ110" s="252"/>
      <c r="DR110" s="252"/>
      <c r="DS110" s="252"/>
      <c r="DT110" s="252"/>
      <c r="DU110" s="252"/>
      <c r="DV110" s="252"/>
      <c r="DW110" s="252"/>
      <c r="DX110" s="252"/>
      <c r="DY110" s="252"/>
      <c r="DZ110" s="252"/>
      <c r="EA110" s="252"/>
      <c r="EB110" s="252"/>
      <c r="EC110" s="252"/>
      <c r="ED110" s="252"/>
      <c r="EE110" s="252"/>
      <c r="EF110" s="252"/>
      <c r="EG110" s="252"/>
      <c r="EH110" s="252"/>
      <c r="EI110" s="252"/>
      <c r="EJ110" s="252"/>
      <c r="EK110" s="252"/>
      <c r="EL110" s="252"/>
      <c r="EM110" s="252"/>
      <c r="EN110" s="252"/>
      <c r="EO110" s="252"/>
      <c r="EP110" s="252"/>
      <c r="EQ110" s="252"/>
      <c r="ER110" s="252"/>
      <c r="ES110" s="252"/>
      <c r="ET110" s="252"/>
      <c r="EU110" s="252"/>
      <c r="EV110" s="252"/>
      <c r="EW110" s="252"/>
      <c r="EX110" s="252"/>
      <c r="EY110" s="252"/>
      <c r="EZ110" s="252"/>
      <c r="FA110" s="252"/>
      <c r="FB110" s="252"/>
      <c r="FC110" s="252"/>
      <c r="FD110" s="252"/>
      <c r="FE110" s="252"/>
      <c r="FF110" s="252"/>
      <c r="FG110" s="252"/>
      <c r="FH110" s="252"/>
      <c r="FI110" s="252"/>
      <c r="FJ110" s="252"/>
      <c r="FK110" s="252"/>
      <c r="FL110" s="252"/>
      <c r="FM110" s="252"/>
      <c r="FN110" s="252"/>
      <c r="FO110" s="252"/>
      <c r="FP110" s="252"/>
      <c r="FQ110" s="252"/>
      <c r="FR110" s="252"/>
      <c r="FS110" s="252"/>
      <c r="FT110" s="252"/>
      <c r="FU110" s="252"/>
      <c r="FV110" s="252"/>
      <c r="FW110" s="252"/>
      <c r="FX110" s="252"/>
      <c r="FY110" s="252"/>
      <c r="FZ110" s="252"/>
      <c r="GA110" s="252"/>
      <c r="GB110" s="252"/>
      <c r="GC110" s="252"/>
      <c r="GD110" s="252"/>
      <c r="GE110" s="252"/>
      <c r="GF110" s="252"/>
      <c r="GG110" s="252"/>
      <c r="GH110" s="252"/>
      <c r="GI110" s="252"/>
      <c r="GJ110" s="252"/>
      <c r="GK110" s="252"/>
      <c r="GL110" s="252"/>
      <c r="GM110" s="252"/>
      <c r="GN110" s="252"/>
      <c r="GO110" s="252"/>
      <c r="GP110" s="252"/>
      <c r="GQ110" s="252"/>
      <c r="GR110" s="252"/>
      <c r="GS110" s="252"/>
      <c r="GT110" s="252"/>
      <c r="GU110" s="252"/>
      <c r="GV110" s="252"/>
      <c r="GW110" s="252"/>
      <c r="GX110" s="252"/>
      <c r="GY110" s="252"/>
      <c r="GZ110" s="252"/>
      <c r="HA110" s="252"/>
      <c r="HB110" s="252"/>
      <c r="HC110" s="252"/>
      <c r="HD110" s="252"/>
      <c r="HE110" s="252"/>
      <c r="HF110" s="252"/>
      <c r="HG110" s="252"/>
      <c r="HH110" s="252"/>
      <c r="HI110" s="252"/>
      <c r="HJ110" s="252"/>
      <c r="HK110" s="252"/>
      <c r="HL110" s="252"/>
      <c r="HM110" s="252"/>
      <c r="HN110" s="252"/>
      <c r="HO110" s="252"/>
      <c r="HP110" s="252"/>
      <c r="HQ110" s="252"/>
      <c r="HR110" s="252"/>
      <c r="HS110" s="252"/>
      <c r="HT110" s="252"/>
      <c r="HU110" s="252"/>
      <c r="HV110" s="252"/>
      <c r="HW110" s="252"/>
      <c r="HX110" s="252"/>
      <c r="HY110" s="252"/>
      <c r="HZ110" s="252"/>
      <c r="IA110" s="252"/>
      <c r="IB110" s="252"/>
      <c r="IC110" s="252"/>
      <c r="ID110" s="252"/>
      <c r="IE110" s="252"/>
      <c r="IF110" s="252"/>
      <c r="IG110" s="252"/>
      <c r="IH110" s="252"/>
      <c r="II110" s="252"/>
      <c r="IJ110" s="252"/>
      <c r="IK110" s="252"/>
      <c r="IL110" s="252"/>
      <c r="IM110" s="252"/>
      <c r="IN110" s="252"/>
      <c r="IO110" s="252"/>
      <c r="IP110" s="252"/>
      <c r="IQ110" s="252"/>
      <c r="IR110" s="252"/>
      <c r="IS110" s="252"/>
      <c r="IT110" s="252"/>
      <c r="IU110" s="252"/>
      <c r="IV110" s="252"/>
      <c r="IW110" s="252"/>
      <c r="IX110" s="252"/>
      <c r="IY110" s="252"/>
      <c r="IZ110" s="252"/>
      <c r="JA110" s="252"/>
      <c r="JB110" s="252"/>
      <c r="JC110" s="252"/>
      <c r="JD110" s="252"/>
      <c r="JE110" s="252"/>
      <c r="JF110" s="252"/>
      <c r="JG110" s="252"/>
      <c r="JH110" s="252"/>
      <c r="JI110" s="252"/>
      <c r="JJ110" s="252"/>
      <c r="JK110" s="252"/>
      <c r="JL110" s="252"/>
    </row>
    <row r="111" spans="1:272" s="330" customFormat="1">
      <c r="A111" s="253"/>
      <c r="B111" s="252"/>
      <c r="C111" s="252"/>
      <c r="D111" s="252"/>
      <c r="E111" s="252"/>
      <c r="F111" s="252"/>
      <c r="G111" s="252"/>
      <c r="H111" s="252"/>
      <c r="I111" s="252"/>
      <c r="J111" s="252"/>
      <c r="K111" s="252"/>
      <c r="L111" s="252"/>
      <c r="M111" s="252"/>
      <c r="N111" s="252"/>
      <c r="O111" s="252"/>
      <c r="P111" s="332"/>
      <c r="Q111" s="252"/>
      <c r="R111" s="252"/>
      <c r="S111" s="252"/>
      <c r="T111" s="252"/>
      <c r="U111" s="252"/>
      <c r="V111" s="252"/>
      <c r="W111" s="252"/>
      <c r="X111" s="252"/>
      <c r="Y111" s="252"/>
      <c r="Z111" s="252"/>
      <c r="AA111" s="252"/>
      <c r="AB111" s="252"/>
      <c r="AC111" s="252"/>
      <c r="AD111" s="332"/>
      <c r="AE111" s="252"/>
      <c r="AF111" s="252"/>
      <c r="AG111" s="252"/>
      <c r="AH111" s="252"/>
      <c r="AI111" s="252"/>
      <c r="AJ111" s="252"/>
      <c r="AK111" s="252"/>
      <c r="AL111" s="252"/>
      <c r="AM111" s="252"/>
      <c r="AN111" s="252"/>
      <c r="AO111" s="252"/>
      <c r="AP111" s="252"/>
      <c r="AQ111" s="252"/>
      <c r="AR111" s="332"/>
      <c r="AS111" s="332"/>
      <c r="AT111" s="332"/>
      <c r="AU111" s="332"/>
      <c r="AV111" s="332"/>
      <c r="AW111" s="332"/>
      <c r="AX111" s="332"/>
      <c r="AY111" s="332"/>
      <c r="AZ111" s="332"/>
      <c r="BA111" s="332"/>
      <c r="BB111" s="332"/>
      <c r="BC111" s="332"/>
      <c r="BD111" s="332"/>
      <c r="BE111" s="332"/>
      <c r="BF111" s="332"/>
      <c r="BG111" s="332"/>
      <c r="BH111" s="332"/>
      <c r="BI111" s="332"/>
      <c r="BJ111" s="332"/>
      <c r="BK111" s="332"/>
      <c r="BL111" s="332"/>
      <c r="BM111" s="332"/>
      <c r="BN111" s="332"/>
      <c r="BO111" s="332"/>
      <c r="BP111" s="332"/>
      <c r="BQ111" s="332"/>
      <c r="BR111" s="332"/>
      <c r="BS111" s="332"/>
      <c r="BT111" s="332"/>
      <c r="BU111" s="332"/>
      <c r="BV111" s="332"/>
      <c r="BW111" s="332"/>
      <c r="BX111" s="332"/>
      <c r="BY111" s="332"/>
      <c r="BZ111" s="332"/>
      <c r="CA111" s="332"/>
      <c r="CB111" s="332"/>
      <c r="CC111" s="332"/>
      <c r="CD111" s="332"/>
      <c r="CE111" s="332"/>
      <c r="CF111" s="332"/>
      <c r="CG111" s="332"/>
      <c r="CH111" s="252"/>
      <c r="CI111" s="252"/>
      <c r="CJ111" s="252"/>
      <c r="CK111" s="252"/>
      <c r="CL111" s="252"/>
      <c r="CM111" s="252"/>
      <c r="CN111" s="252"/>
      <c r="CO111" s="252"/>
      <c r="CP111" s="252"/>
      <c r="CQ111" s="252"/>
      <c r="CR111" s="252"/>
      <c r="CS111" s="252"/>
      <c r="CT111" s="252"/>
      <c r="CU111" s="252"/>
      <c r="CV111" s="252"/>
      <c r="CW111" s="252"/>
      <c r="CX111" s="252"/>
      <c r="CY111" s="252"/>
      <c r="CZ111" s="252"/>
      <c r="DA111" s="252"/>
      <c r="DB111" s="252"/>
      <c r="DC111" s="252"/>
      <c r="DD111" s="252"/>
      <c r="DE111" s="252"/>
      <c r="DF111" s="252"/>
      <c r="DG111" s="252"/>
      <c r="DH111" s="252"/>
      <c r="DI111" s="252"/>
      <c r="DJ111" s="252"/>
      <c r="DK111" s="252"/>
      <c r="DL111" s="252"/>
      <c r="DM111" s="252"/>
      <c r="DN111" s="252"/>
      <c r="DO111" s="252"/>
      <c r="DP111" s="252"/>
      <c r="DQ111" s="252"/>
      <c r="DR111" s="252"/>
      <c r="DS111" s="252"/>
      <c r="DT111" s="252"/>
      <c r="DU111" s="252"/>
      <c r="DV111" s="252"/>
      <c r="DW111" s="252"/>
      <c r="DX111" s="252"/>
      <c r="DY111" s="252"/>
      <c r="DZ111" s="252"/>
      <c r="EA111" s="252"/>
      <c r="EB111" s="252"/>
      <c r="EC111" s="252"/>
      <c r="ED111" s="252"/>
      <c r="EE111" s="252"/>
      <c r="EF111" s="252"/>
      <c r="EG111" s="252"/>
      <c r="EH111" s="252"/>
      <c r="EI111" s="252"/>
      <c r="EJ111" s="252"/>
      <c r="EK111" s="252"/>
      <c r="EL111" s="252"/>
      <c r="EM111" s="252"/>
      <c r="EN111" s="252"/>
      <c r="EO111" s="252"/>
      <c r="EP111" s="252"/>
      <c r="EQ111" s="252"/>
      <c r="ER111" s="252"/>
      <c r="ES111" s="252"/>
      <c r="ET111" s="252"/>
      <c r="EU111" s="252"/>
      <c r="EV111" s="252"/>
      <c r="EW111" s="252"/>
      <c r="EX111" s="252"/>
      <c r="EY111" s="252"/>
      <c r="EZ111" s="252"/>
      <c r="FA111" s="252"/>
      <c r="FB111" s="252"/>
      <c r="FC111" s="252"/>
      <c r="FD111" s="252"/>
      <c r="FE111" s="252"/>
      <c r="FF111" s="252"/>
      <c r="FG111" s="252"/>
      <c r="FH111" s="252"/>
      <c r="FI111" s="252"/>
      <c r="FJ111" s="252"/>
      <c r="FK111" s="252"/>
      <c r="FL111" s="252"/>
      <c r="FM111" s="252"/>
      <c r="FN111" s="252"/>
      <c r="FO111" s="252"/>
      <c r="FP111" s="252"/>
      <c r="FQ111" s="252"/>
      <c r="FR111" s="252"/>
      <c r="FS111" s="252"/>
      <c r="FT111" s="252"/>
      <c r="FU111" s="252"/>
      <c r="FV111" s="252"/>
      <c r="FW111" s="252"/>
      <c r="FX111" s="252"/>
      <c r="FY111" s="252"/>
      <c r="FZ111" s="252"/>
      <c r="GA111" s="252"/>
      <c r="GB111" s="252"/>
      <c r="GC111" s="252"/>
      <c r="GD111" s="252"/>
      <c r="GE111" s="252"/>
      <c r="GF111" s="252"/>
      <c r="GG111" s="252"/>
      <c r="GH111" s="252"/>
      <c r="GI111" s="252"/>
      <c r="GJ111" s="252"/>
      <c r="GK111" s="252"/>
      <c r="GL111" s="252"/>
      <c r="GM111" s="252"/>
      <c r="GN111" s="252"/>
      <c r="GO111" s="252"/>
      <c r="GP111" s="252"/>
      <c r="GQ111" s="252"/>
      <c r="GR111" s="252"/>
      <c r="GS111" s="252"/>
      <c r="GT111" s="252"/>
      <c r="GU111" s="252"/>
      <c r="GV111" s="252"/>
      <c r="GW111" s="252"/>
      <c r="GX111" s="252"/>
      <c r="GY111" s="252"/>
      <c r="GZ111" s="252"/>
      <c r="HA111" s="252"/>
      <c r="HB111" s="252"/>
      <c r="HC111" s="252"/>
      <c r="HD111" s="252"/>
      <c r="HE111" s="252"/>
      <c r="HF111" s="252"/>
      <c r="HG111" s="252"/>
      <c r="HH111" s="252"/>
      <c r="HI111" s="252"/>
      <c r="HJ111" s="252"/>
      <c r="HK111" s="252"/>
      <c r="HL111" s="252"/>
      <c r="HM111" s="252"/>
      <c r="HN111" s="252"/>
      <c r="HO111" s="252"/>
      <c r="HP111" s="252"/>
      <c r="HQ111" s="252"/>
      <c r="HR111" s="252"/>
      <c r="HS111" s="252"/>
      <c r="HT111" s="252"/>
      <c r="HU111" s="252"/>
      <c r="HV111" s="252"/>
      <c r="HW111" s="252"/>
      <c r="HX111" s="252"/>
      <c r="HY111" s="252"/>
      <c r="HZ111" s="252"/>
      <c r="IA111" s="252"/>
      <c r="IB111" s="252"/>
      <c r="IC111" s="252"/>
      <c r="ID111" s="252"/>
      <c r="IE111" s="252"/>
      <c r="IF111" s="252"/>
      <c r="IG111" s="252"/>
      <c r="IH111" s="252"/>
      <c r="II111" s="252"/>
      <c r="IJ111" s="252"/>
      <c r="IK111" s="252"/>
      <c r="IL111" s="252"/>
      <c r="IM111" s="252"/>
      <c r="IN111" s="252"/>
      <c r="IO111" s="252"/>
      <c r="IP111" s="252"/>
      <c r="IQ111" s="252"/>
      <c r="IR111" s="252"/>
      <c r="IS111" s="252"/>
      <c r="IT111" s="252"/>
      <c r="IU111" s="252"/>
      <c r="IV111" s="252"/>
      <c r="IW111" s="252"/>
      <c r="IX111" s="252"/>
      <c r="IY111" s="252"/>
      <c r="IZ111" s="252"/>
      <c r="JA111" s="252"/>
      <c r="JB111" s="252"/>
      <c r="JC111" s="252"/>
      <c r="JD111" s="252"/>
      <c r="JE111" s="252"/>
      <c r="JF111" s="252"/>
      <c r="JG111" s="252"/>
      <c r="JH111" s="252"/>
      <c r="JI111" s="252"/>
      <c r="JJ111" s="252"/>
      <c r="JK111" s="252"/>
      <c r="JL111" s="252"/>
    </row>
    <row r="112" spans="1:272" s="330" customFormat="1">
      <c r="A112" s="253"/>
      <c r="B112" s="252"/>
      <c r="C112" s="252"/>
      <c r="D112" s="252"/>
      <c r="E112" s="252"/>
      <c r="F112" s="252"/>
      <c r="G112" s="252"/>
      <c r="H112" s="252"/>
      <c r="I112" s="252"/>
      <c r="J112" s="252"/>
      <c r="K112" s="252"/>
      <c r="L112" s="252"/>
      <c r="M112" s="252"/>
      <c r="N112" s="252"/>
      <c r="O112" s="252"/>
      <c r="P112" s="332"/>
      <c r="Q112" s="252"/>
      <c r="R112" s="252"/>
      <c r="S112" s="252"/>
      <c r="T112" s="252"/>
      <c r="U112" s="252"/>
      <c r="V112" s="252"/>
      <c r="W112" s="252"/>
      <c r="X112" s="252"/>
      <c r="Y112" s="252"/>
      <c r="Z112" s="252"/>
      <c r="AA112" s="252"/>
      <c r="AB112" s="252"/>
      <c r="AC112" s="252"/>
      <c r="AD112" s="332"/>
      <c r="AE112" s="252"/>
      <c r="AF112" s="252"/>
      <c r="AG112" s="252"/>
      <c r="AH112" s="252"/>
      <c r="AI112" s="252"/>
      <c r="AJ112" s="252"/>
      <c r="AK112" s="252"/>
      <c r="AL112" s="252"/>
      <c r="AM112" s="252"/>
      <c r="AN112" s="252"/>
      <c r="AO112" s="252"/>
      <c r="AP112" s="252"/>
      <c r="AQ112" s="252"/>
      <c r="AR112" s="332"/>
      <c r="AS112" s="332"/>
      <c r="AT112" s="332"/>
      <c r="AU112" s="332"/>
      <c r="AV112" s="332"/>
      <c r="AW112" s="332"/>
      <c r="AX112" s="332"/>
      <c r="AY112" s="332"/>
      <c r="AZ112" s="332"/>
      <c r="BA112" s="332"/>
      <c r="BB112" s="332"/>
      <c r="BC112" s="332"/>
      <c r="BD112" s="332"/>
      <c r="BE112" s="332"/>
      <c r="BF112" s="332"/>
      <c r="BG112" s="332"/>
      <c r="BH112" s="332"/>
      <c r="BI112" s="332"/>
      <c r="BJ112" s="332"/>
      <c r="BK112" s="332"/>
      <c r="BL112" s="332"/>
      <c r="BM112" s="332"/>
      <c r="BN112" s="332"/>
      <c r="BO112" s="332"/>
      <c r="BP112" s="332"/>
      <c r="BQ112" s="332"/>
      <c r="BR112" s="332"/>
      <c r="BS112" s="332"/>
      <c r="BT112" s="332"/>
      <c r="BU112" s="332"/>
      <c r="BV112" s="332"/>
      <c r="BW112" s="332"/>
      <c r="BX112" s="332"/>
      <c r="BY112" s="332"/>
      <c r="BZ112" s="332"/>
      <c r="CA112" s="332"/>
      <c r="CB112" s="332"/>
      <c r="CC112" s="332"/>
      <c r="CD112" s="332"/>
      <c r="CE112" s="332"/>
      <c r="CF112" s="332"/>
      <c r="CG112" s="332"/>
      <c r="CH112" s="252"/>
      <c r="CI112" s="252"/>
      <c r="CJ112" s="252"/>
      <c r="CK112" s="252"/>
      <c r="CL112" s="252"/>
      <c r="CM112" s="252"/>
      <c r="CN112" s="252"/>
      <c r="CO112" s="252"/>
      <c r="CP112" s="252"/>
      <c r="CQ112" s="252"/>
      <c r="CR112" s="252"/>
      <c r="CS112" s="252"/>
      <c r="CT112" s="252"/>
      <c r="CU112" s="252"/>
      <c r="CV112" s="252"/>
      <c r="CW112" s="252"/>
      <c r="CX112" s="252"/>
      <c r="CY112" s="252"/>
      <c r="CZ112" s="252"/>
      <c r="DA112" s="252"/>
      <c r="DB112" s="252"/>
      <c r="DC112" s="252"/>
      <c r="DD112" s="252"/>
      <c r="DE112" s="252"/>
      <c r="DF112" s="252"/>
      <c r="DG112" s="252"/>
      <c r="DH112" s="252"/>
      <c r="DI112" s="252"/>
      <c r="DJ112" s="252"/>
      <c r="DK112" s="252"/>
      <c r="DL112" s="252"/>
      <c r="DM112" s="252"/>
      <c r="DN112" s="252"/>
      <c r="DO112" s="252"/>
      <c r="DP112" s="252"/>
      <c r="DQ112" s="252"/>
      <c r="DR112" s="252"/>
      <c r="DS112" s="252"/>
      <c r="DT112" s="252"/>
      <c r="DU112" s="252"/>
      <c r="DV112" s="252"/>
      <c r="DW112" s="252"/>
      <c r="DX112" s="252"/>
      <c r="DY112" s="252"/>
      <c r="DZ112" s="252"/>
      <c r="EA112" s="252"/>
      <c r="EB112" s="252"/>
      <c r="EC112" s="252"/>
      <c r="ED112" s="252"/>
      <c r="EE112" s="252"/>
      <c r="EF112" s="252"/>
      <c r="EG112" s="252"/>
      <c r="EH112" s="252"/>
      <c r="EI112" s="252"/>
      <c r="EJ112" s="252"/>
      <c r="EK112" s="252"/>
      <c r="EL112" s="252"/>
      <c r="EM112" s="252"/>
      <c r="EN112" s="252"/>
      <c r="EO112" s="252"/>
      <c r="EP112" s="252"/>
      <c r="EQ112" s="252"/>
      <c r="ER112" s="252"/>
      <c r="ES112" s="252"/>
      <c r="ET112" s="252"/>
      <c r="EU112" s="252"/>
      <c r="EV112" s="252"/>
      <c r="EW112" s="252"/>
      <c r="EX112" s="252"/>
      <c r="EY112" s="252"/>
      <c r="EZ112" s="252"/>
      <c r="FA112" s="252"/>
      <c r="FB112" s="252"/>
      <c r="FC112" s="252"/>
      <c r="FD112" s="252"/>
      <c r="FE112" s="252"/>
      <c r="FF112" s="252"/>
      <c r="FG112" s="252"/>
      <c r="FH112" s="252"/>
      <c r="FI112" s="252"/>
      <c r="FJ112" s="252"/>
      <c r="FK112" s="252"/>
      <c r="FL112" s="252"/>
      <c r="FM112" s="252"/>
      <c r="FN112" s="252"/>
      <c r="FO112" s="252"/>
      <c r="FP112" s="252"/>
      <c r="FQ112" s="252"/>
      <c r="FR112" s="252"/>
      <c r="FS112" s="252"/>
      <c r="FT112" s="252"/>
      <c r="FU112" s="252"/>
      <c r="FV112" s="252"/>
      <c r="FW112" s="252"/>
      <c r="FX112" s="252"/>
      <c r="FY112" s="252"/>
      <c r="FZ112" s="252"/>
      <c r="GA112" s="252"/>
      <c r="GB112" s="252"/>
      <c r="GC112" s="252"/>
      <c r="GD112" s="252"/>
      <c r="GE112" s="252"/>
      <c r="GF112" s="252"/>
      <c r="GG112" s="252"/>
      <c r="GH112" s="252"/>
      <c r="GI112" s="252"/>
      <c r="GJ112" s="252"/>
      <c r="GK112" s="252"/>
      <c r="GL112" s="252"/>
      <c r="GM112" s="252"/>
      <c r="GN112" s="252"/>
      <c r="GO112" s="252"/>
      <c r="GP112" s="252"/>
      <c r="GQ112" s="252"/>
      <c r="GR112" s="252"/>
      <c r="GS112" s="252"/>
      <c r="GT112" s="252"/>
      <c r="GU112" s="252"/>
      <c r="GV112" s="252"/>
      <c r="GW112" s="252"/>
      <c r="GX112" s="252"/>
      <c r="GY112" s="252"/>
      <c r="GZ112" s="252"/>
      <c r="HA112" s="252"/>
      <c r="HB112" s="252"/>
      <c r="HC112" s="252"/>
      <c r="HD112" s="252"/>
      <c r="HE112" s="252"/>
      <c r="HF112" s="252"/>
      <c r="HG112" s="252"/>
      <c r="HH112" s="252"/>
      <c r="HI112" s="252"/>
      <c r="HJ112" s="252"/>
      <c r="HK112" s="252"/>
      <c r="HL112" s="252"/>
      <c r="HM112" s="252"/>
      <c r="HN112" s="252"/>
      <c r="HO112" s="252"/>
      <c r="HP112" s="252"/>
      <c r="HQ112" s="252"/>
      <c r="HR112" s="252"/>
      <c r="HS112" s="252"/>
      <c r="HT112" s="252"/>
      <c r="HU112" s="252"/>
      <c r="HV112" s="252"/>
      <c r="HW112" s="252"/>
      <c r="HX112" s="252"/>
      <c r="HY112" s="252"/>
      <c r="HZ112" s="252"/>
      <c r="IA112" s="252"/>
      <c r="IB112" s="252"/>
      <c r="IC112" s="252"/>
      <c r="ID112" s="252"/>
      <c r="IE112" s="252"/>
      <c r="IF112" s="252"/>
      <c r="IG112" s="252"/>
      <c r="IH112" s="252"/>
      <c r="II112" s="252"/>
      <c r="IJ112" s="252"/>
      <c r="IK112" s="252"/>
      <c r="IL112" s="252"/>
      <c r="IM112" s="252"/>
      <c r="IN112" s="252"/>
      <c r="IO112" s="252"/>
      <c r="IP112" s="252"/>
      <c r="IQ112" s="252"/>
      <c r="IR112" s="252"/>
      <c r="IS112" s="252"/>
      <c r="IT112" s="252"/>
      <c r="IU112" s="252"/>
      <c r="IV112" s="252"/>
      <c r="IW112" s="252"/>
      <c r="IX112" s="252"/>
      <c r="IY112" s="252"/>
      <c r="IZ112" s="252"/>
      <c r="JA112" s="252"/>
      <c r="JB112" s="252"/>
      <c r="JC112" s="252"/>
      <c r="JD112" s="252"/>
      <c r="JE112" s="252"/>
      <c r="JF112" s="252"/>
      <c r="JG112" s="252"/>
      <c r="JH112" s="252"/>
      <c r="JI112" s="252"/>
      <c r="JJ112" s="252"/>
      <c r="JK112" s="252"/>
      <c r="JL112" s="252"/>
    </row>
    <row r="113" spans="1:272" s="330" customFormat="1">
      <c r="A113" s="253"/>
      <c r="B113" s="252"/>
      <c r="C113" s="252"/>
      <c r="D113" s="252"/>
      <c r="E113" s="252"/>
      <c r="F113" s="252"/>
      <c r="G113" s="252"/>
      <c r="H113" s="252"/>
      <c r="I113" s="252"/>
      <c r="J113" s="252"/>
      <c r="K113" s="252"/>
      <c r="L113" s="252"/>
      <c r="M113" s="252"/>
      <c r="N113" s="252"/>
      <c r="O113" s="252"/>
      <c r="P113" s="332"/>
      <c r="Q113" s="252"/>
      <c r="R113" s="252"/>
      <c r="S113" s="252"/>
      <c r="T113" s="252"/>
      <c r="U113" s="252"/>
      <c r="V113" s="252"/>
      <c r="W113" s="252"/>
      <c r="X113" s="252"/>
      <c r="Y113" s="252"/>
      <c r="Z113" s="252"/>
      <c r="AA113" s="252"/>
      <c r="AB113" s="252"/>
      <c r="AC113" s="252"/>
      <c r="AD113" s="332"/>
      <c r="AE113" s="252"/>
      <c r="AF113" s="252"/>
      <c r="AG113" s="252"/>
      <c r="AH113" s="252"/>
      <c r="AI113" s="252"/>
      <c r="AJ113" s="252"/>
      <c r="AK113" s="252"/>
      <c r="AL113" s="252"/>
      <c r="AM113" s="252"/>
      <c r="AN113" s="252"/>
      <c r="AO113" s="252"/>
      <c r="AP113" s="252"/>
      <c r="AQ113" s="252"/>
      <c r="AR113" s="332"/>
      <c r="AS113" s="332"/>
      <c r="AT113" s="332"/>
      <c r="AU113" s="332"/>
      <c r="AV113" s="332"/>
      <c r="AW113" s="332"/>
      <c r="AX113" s="332"/>
      <c r="AY113" s="332"/>
      <c r="AZ113" s="332"/>
      <c r="BA113" s="332"/>
      <c r="BB113" s="332"/>
      <c r="BC113" s="332"/>
      <c r="BD113" s="332"/>
      <c r="BE113" s="332"/>
      <c r="BF113" s="332"/>
      <c r="BG113" s="332"/>
      <c r="BH113" s="332"/>
      <c r="BI113" s="332"/>
      <c r="BJ113" s="332"/>
      <c r="BK113" s="332"/>
      <c r="BL113" s="332"/>
      <c r="BM113" s="332"/>
      <c r="BN113" s="332"/>
      <c r="BO113" s="332"/>
      <c r="BP113" s="332"/>
      <c r="BQ113" s="332"/>
      <c r="BR113" s="332"/>
      <c r="BS113" s="332"/>
      <c r="BT113" s="332"/>
      <c r="BU113" s="332"/>
      <c r="BV113" s="332"/>
      <c r="BW113" s="332"/>
      <c r="BX113" s="332"/>
      <c r="BY113" s="332"/>
      <c r="BZ113" s="332"/>
      <c r="CA113" s="332"/>
      <c r="CB113" s="332"/>
      <c r="CC113" s="332"/>
      <c r="CD113" s="332"/>
      <c r="CE113" s="332"/>
      <c r="CF113" s="332"/>
      <c r="CG113" s="332"/>
      <c r="CH113" s="252"/>
      <c r="CI113" s="252"/>
      <c r="CJ113" s="252"/>
      <c r="CK113" s="252"/>
      <c r="CL113" s="252"/>
      <c r="CM113" s="252"/>
      <c r="CN113" s="252"/>
      <c r="CO113" s="252"/>
      <c r="CP113" s="252"/>
      <c r="CQ113" s="252"/>
      <c r="CR113" s="252"/>
      <c r="CS113" s="252"/>
      <c r="CT113" s="252"/>
      <c r="CU113" s="252"/>
      <c r="CV113" s="252"/>
      <c r="CW113" s="252"/>
      <c r="CX113" s="252"/>
      <c r="CY113" s="252"/>
      <c r="CZ113" s="252"/>
      <c r="DA113" s="252"/>
      <c r="DB113" s="252"/>
      <c r="DC113" s="252"/>
      <c r="DD113" s="252"/>
      <c r="DE113" s="252"/>
      <c r="DF113" s="252"/>
      <c r="DG113" s="252"/>
      <c r="DH113" s="252"/>
      <c r="DI113" s="252"/>
      <c r="DJ113" s="252"/>
      <c r="DK113" s="252"/>
      <c r="DL113" s="252"/>
      <c r="DM113" s="252"/>
      <c r="DN113" s="252"/>
      <c r="DO113" s="252"/>
      <c r="DP113" s="252"/>
      <c r="DQ113" s="252"/>
      <c r="DR113" s="252"/>
      <c r="DS113" s="252"/>
      <c r="DT113" s="252"/>
      <c r="DU113" s="252"/>
      <c r="DV113" s="252"/>
      <c r="DW113" s="252"/>
      <c r="DX113" s="252"/>
      <c r="DY113" s="252"/>
      <c r="DZ113" s="252"/>
      <c r="EA113" s="252"/>
      <c r="EB113" s="252"/>
      <c r="EC113" s="252"/>
      <c r="ED113" s="252"/>
      <c r="EE113" s="252"/>
      <c r="EF113" s="252"/>
      <c r="EG113" s="252"/>
      <c r="EH113" s="252"/>
      <c r="EI113" s="252"/>
      <c r="EJ113" s="252"/>
      <c r="EK113" s="252"/>
      <c r="EL113" s="252"/>
      <c r="EM113" s="252"/>
      <c r="EN113" s="252"/>
      <c r="EO113" s="252"/>
      <c r="EP113" s="252"/>
      <c r="EQ113" s="252"/>
      <c r="ER113" s="252"/>
      <c r="ES113" s="252"/>
      <c r="ET113" s="252"/>
      <c r="EU113" s="252"/>
      <c r="EV113" s="252"/>
      <c r="EW113" s="252"/>
      <c r="EX113" s="252"/>
      <c r="EY113" s="252"/>
      <c r="EZ113" s="252"/>
      <c r="FA113" s="252"/>
      <c r="FB113" s="252"/>
      <c r="FC113" s="252"/>
      <c r="FD113" s="252"/>
      <c r="FE113" s="252"/>
      <c r="FF113" s="252"/>
      <c r="FG113" s="252"/>
      <c r="FH113" s="252"/>
      <c r="FI113" s="252"/>
      <c r="FJ113" s="252"/>
      <c r="FK113" s="252"/>
      <c r="FL113" s="252"/>
      <c r="FM113" s="252"/>
      <c r="FN113" s="252"/>
      <c r="FO113" s="252"/>
      <c r="FP113" s="252"/>
      <c r="FQ113" s="252"/>
      <c r="FR113" s="252"/>
      <c r="FS113" s="252"/>
      <c r="FT113" s="252"/>
      <c r="FU113" s="252"/>
      <c r="FV113" s="252"/>
      <c r="FW113" s="252"/>
      <c r="FX113" s="252"/>
      <c r="FY113" s="252"/>
      <c r="FZ113" s="252"/>
      <c r="GA113" s="252"/>
      <c r="GB113" s="252"/>
      <c r="GC113" s="252"/>
      <c r="GD113" s="252"/>
      <c r="GE113" s="252"/>
      <c r="GF113" s="252"/>
      <c r="GG113" s="252"/>
      <c r="GH113" s="252"/>
      <c r="GI113" s="252"/>
      <c r="GJ113" s="252"/>
      <c r="GK113" s="252"/>
      <c r="GL113" s="252"/>
      <c r="GM113" s="252"/>
      <c r="GN113" s="252"/>
      <c r="GO113" s="252"/>
      <c r="GP113" s="252"/>
      <c r="GQ113" s="252"/>
      <c r="GR113" s="252"/>
      <c r="GS113" s="252"/>
      <c r="GT113" s="252"/>
      <c r="GU113" s="252"/>
      <c r="GV113" s="252"/>
      <c r="GW113" s="252"/>
      <c r="GX113" s="252"/>
      <c r="GY113" s="252"/>
      <c r="GZ113" s="252"/>
      <c r="HA113" s="252"/>
      <c r="HB113" s="252"/>
      <c r="HC113" s="252"/>
      <c r="HD113" s="252"/>
      <c r="HE113" s="252"/>
      <c r="HF113" s="252"/>
      <c r="HG113" s="252"/>
      <c r="HH113" s="252"/>
      <c r="HI113" s="252"/>
      <c r="HJ113" s="252"/>
      <c r="HK113" s="252"/>
      <c r="HL113" s="252"/>
      <c r="HM113" s="252"/>
      <c r="HN113" s="252"/>
      <c r="HO113" s="252"/>
      <c r="HP113" s="252"/>
      <c r="HQ113" s="252"/>
      <c r="HR113" s="252"/>
      <c r="HS113" s="252"/>
      <c r="HT113" s="252"/>
      <c r="HU113" s="252"/>
      <c r="HV113" s="252"/>
      <c r="HW113" s="252"/>
      <c r="HX113" s="252"/>
      <c r="HY113" s="252"/>
      <c r="HZ113" s="252"/>
      <c r="IA113" s="252"/>
      <c r="IB113" s="252"/>
      <c r="IC113" s="252"/>
      <c r="ID113" s="252"/>
      <c r="IE113" s="252"/>
      <c r="IF113" s="252"/>
      <c r="IG113" s="252"/>
      <c r="IH113" s="252"/>
      <c r="II113" s="252"/>
      <c r="IJ113" s="252"/>
      <c r="IK113" s="252"/>
      <c r="IL113" s="252"/>
      <c r="IM113" s="252"/>
      <c r="IN113" s="252"/>
      <c r="IO113" s="252"/>
      <c r="IP113" s="252"/>
      <c r="IQ113" s="252"/>
      <c r="IR113" s="252"/>
      <c r="IS113" s="252"/>
      <c r="IT113" s="252"/>
      <c r="IU113" s="252"/>
      <c r="IV113" s="252"/>
      <c r="IW113" s="252"/>
      <c r="IX113" s="252"/>
      <c r="IY113" s="252"/>
      <c r="IZ113" s="252"/>
      <c r="JA113" s="252"/>
      <c r="JB113" s="252"/>
      <c r="JC113" s="252"/>
      <c r="JD113" s="252"/>
      <c r="JE113" s="252"/>
      <c r="JF113" s="252"/>
      <c r="JG113" s="252"/>
      <c r="JH113" s="252"/>
      <c r="JI113" s="252"/>
      <c r="JJ113" s="252"/>
      <c r="JK113" s="252"/>
      <c r="JL113" s="252"/>
    </row>
    <row r="114" spans="1:272" s="330" customFormat="1">
      <c r="A114" s="253"/>
      <c r="B114" s="252"/>
      <c r="C114" s="252"/>
      <c r="D114" s="252"/>
      <c r="E114" s="252"/>
      <c r="F114" s="252"/>
      <c r="G114" s="252"/>
      <c r="H114" s="252"/>
      <c r="I114" s="252"/>
      <c r="J114" s="252"/>
      <c r="K114" s="252"/>
      <c r="L114" s="252"/>
      <c r="M114" s="252"/>
      <c r="N114" s="252"/>
      <c r="O114" s="252"/>
      <c r="P114" s="332"/>
      <c r="Q114" s="252"/>
      <c r="R114" s="252"/>
      <c r="S114" s="252"/>
      <c r="T114" s="252"/>
      <c r="U114" s="252"/>
      <c r="V114" s="252"/>
      <c r="W114" s="252"/>
      <c r="X114" s="252"/>
      <c r="Y114" s="252"/>
      <c r="Z114" s="252"/>
      <c r="AA114" s="252"/>
      <c r="AB114" s="252"/>
      <c r="AC114" s="252"/>
      <c r="AD114" s="332"/>
      <c r="AE114" s="252"/>
      <c r="AF114" s="252"/>
      <c r="AG114" s="252"/>
      <c r="AH114" s="252"/>
      <c r="AI114" s="252"/>
      <c r="AJ114" s="252"/>
      <c r="AK114" s="252"/>
      <c r="AL114" s="252"/>
      <c r="AM114" s="252"/>
      <c r="AN114" s="252"/>
      <c r="AO114" s="252"/>
      <c r="AP114" s="252"/>
      <c r="AQ114" s="252"/>
      <c r="AR114" s="332"/>
      <c r="AS114" s="332"/>
      <c r="AT114" s="332"/>
      <c r="AU114" s="332"/>
      <c r="AV114" s="332"/>
      <c r="AW114" s="332"/>
      <c r="AX114" s="332"/>
      <c r="AY114" s="332"/>
      <c r="AZ114" s="332"/>
      <c r="BA114" s="332"/>
      <c r="BB114" s="332"/>
      <c r="BC114" s="332"/>
      <c r="BD114" s="332"/>
      <c r="BE114" s="332"/>
      <c r="BF114" s="332"/>
      <c r="BG114" s="332"/>
      <c r="BH114" s="332"/>
      <c r="BI114" s="332"/>
      <c r="BJ114" s="332"/>
      <c r="BK114" s="332"/>
      <c r="BL114" s="332"/>
      <c r="BM114" s="332"/>
      <c r="BN114" s="332"/>
      <c r="BO114" s="332"/>
      <c r="BP114" s="332"/>
      <c r="BQ114" s="332"/>
      <c r="BR114" s="332"/>
      <c r="BS114" s="332"/>
      <c r="BT114" s="332"/>
      <c r="BU114" s="332"/>
      <c r="BV114" s="332"/>
      <c r="BW114" s="332"/>
      <c r="BX114" s="332"/>
      <c r="BY114" s="332"/>
      <c r="BZ114" s="332"/>
      <c r="CA114" s="332"/>
      <c r="CB114" s="332"/>
      <c r="CC114" s="332"/>
      <c r="CD114" s="332"/>
      <c r="CE114" s="332"/>
      <c r="CF114" s="332"/>
      <c r="CG114" s="332"/>
      <c r="CH114" s="252"/>
      <c r="CI114" s="252"/>
      <c r="CJ114" s="252"/>
      <c r="CK114" s="252"/>
      <c r="CL114" s="252"/>
      <c r="CM114" s="252"/>
      <c r="CN114" s="252"/>
      <c r="CO114" s="252"/>
      <c r="CP114" s="252"/>
      <c r="CQ114" s="252"/>
      <c r="CR114" s="252"/>
      <c r="CS114" s="252"/>
      <c r="CT114" s="252"/>
      <c r="CU114" s="252"/>
      <c r="CV114" s="252"/>
      <c r="CW114" s="252"/>
      <c r="CX114" s="252"/>
      <c r="CY114" s="252"/>
      <c r="CZ114" s="252"/>
      <c r="DA114" s="252"/>
      <c r="DB114" s="252"/>
      <c r="DC114" s="252"/>
      <c r="DD114" s="252"/>
      <c r="DE114" s="252"/>
      <c r="DF114" s="252"/>
      <c r="DG114" s="252"/>
      <c r="DH114" s="252"/>
      <c r="DI114" s="252"/>
      <c r="DJ114" s="252"/>
      <c r="DK114" s="252"/>
      <c r="DL114" s="252"/>
      <c r="DM114" s="252"/>
      <c r="DN114" s="252"/>
      <c r="DO114" s="252"/>
      <c r="DP114" s="252"/>
      <c r="DQ114" s="252"/>
      <c r="DR114" s="252"/>
      <c r="DS114" s="252"/>
      <c r="DT114" s="252"/>
      <c r="DU114" s="252"/>
      <c r="DV114" s="252"/>
      <c r="DW114" s="252"/>
      <c r="DX114" s="252"/>
      <c r="DY114" s="252"/>
      <c r="DZ114" s="252"/>
      <c r="EA114" s="252"/>
      <c r="EB114" s="252"/>
      <c r="EC114" s="252"/>
      <c r="ED114" s="252"/>
      <c r="EE114" s="252"/>
      <c r="EF114" s="252"/>
      <c r="EG114" s="252"/>
      <c r="EH114" s="252"/>
      <c r="EI114" s="252"/>
      <c r="EJ114" s="252"/>
      <c r="EK114" s="252"/>
      <c r="EL114" s="252"/>
      <c r="EM114" s="252"/>
      <c r="EN114" s="252"/>
      <c r="EO114" s="252"/>
      <c r="EP114" s="252"/>
      <c r="EQ114" s="252"/>
      <c r="ER114" s="252"/>
      <c r="ES114" s="252"/>
      <c r="ET114" s="252"/>
      <c r="EU114" s="252"/>
      <c r="EV114" s="252"/>
      <c r="EW114" s="252"/>
      <c r="EX114" s="252"/>
      <c r="EY114" s="252"/>
      <c r="EZ114" s="252"/>
      <c r="FA114" s="252"/>
      <c r="FB114" s="252"/>
      <c r="FC114" s="252"/>
      <c r="FD114" s="252"/>
      <c r="FE114" s="252"/>
      <c r="FF114" s="252"/>
      <c r="FG114" s="252"/>
      <c r="FH114" s="252"/>
      <c r="FI114" s="252"/>
      <c r="FJ114" s="252"/>
      <c r="FK114" s="252"/>
      <c r="FL114" s="252"/>
      <c r="FM114" s="252"/>
      <c r="FN114" s="252"/>
      <c r="FO114" s="252"/>
      <c r="FP114" s="252"/>
      <c r="FQ114" s="252"/>
      <c r="FR114" s="252"/>
      <c r="FS114" s="252"/>
      <c r="FT114" s="252"/>
      <c r="FU114" s="252"/>
      <c r="FV114" s="252"/>
      <c r="FW114" s="252"/>
      <c r="FX114" s="252"/>
      <c r="FY114" s="252"/>
      <c r="FZ114" s="252"/>
      <c r="GA114" s="252"/>
      <c r="GB114" s="252"/>
      <c r="GC114" s="252"/>
      <c r="GD114" s="252"/>
      <c r="GE114" s="252"/>
      <c r="GF114" s="252"/>
      <c r="GG114" s="252"/>
      <c r="GH114" s="252"/>
      <c r="GI114" s="252"/>
      <c r="GJ114" s="252"/>
      <c r="GK114" s="252"/>
      <c r="GL114" s="252"/>
      <c r="GM114" s="252"/>
      <c r="GN114" s="252"/>
      <c r="GO114" s="252"/>
      <c r="GP114" s="252"/>
      <c r="GQ114" s="252"/>
      <c r="GR114" s="252"/>
      <c r="GS114" s="252"/>
      <c r="GT114" s="252"/>
      <c r="GU114" s="252"/>
      <c r="GV114" s="252"/>
      <c r="GW114" s="252"/>
      <c r="GX114" s="252"/>
      <c r="GY114" s="252"/>
      <c r="GZ114" s="252"/>
      <c r="HA114" s="252"/>
      <c r="HB114" s="252"/>
      <c r="HC114" s="252"/>
      <c r="HD114" s="252"/>
      <c r="HE114" s="252"/>
      <c r="HF114" s="252"/>
      <c r="HG114" s="252"/>
      <c r="HH114" s="252"/>
      <c r="HI114" s="252"/>
      <c r="HJ114" s="252"/>
      <c r="HK114" s="252"/>
      <c r="HL114" s="252"/>
      <c r="HM114" s="252"/>
      <c r="HN114" s="252"/>
      <c r="HO114" s="252"/>
      <c r="HP114" s="252"/>
      <c r="HQ114" s="252"/>
      <c r="HR114" s="252"/>
      <c r="HS114" s="252"/>
      <c r="HT114" s="252"/>
      <c r="HU114" s="252"/>
      <c r="HV114" s="252"/>
      <c r="HW114" s="252"/>
      <c r="HX114" s="252"/>
      <c r="HY114" s="252"/>
      <c r="HZ114" s="252"/>
      <c r="IA114" s="252"/>
      <c r="IB114" s="252"/>
      <c r="IC114" s="252"/>
      <c r="ID114" s="252"/>
      <c r="IE114" s="252"/>
      <c r="IF114" s="252"/>
      <c r="IG114" s="252"/>
      <c r="IH114" s="252"/>
      <c r="II114" s="252"/>
      <c r="IJ114" s="252"/>
      <c r="IK114" s="252"/>
      <c r="IL114" s="252"/>
      <c r="IM114" s="252"/>
      <c r="IN114" s="252"/>
      <c r="IO114" s="252"/>
      <c r="IP114" s="252"/>
      <c r="IQ114" s="252"/>
      <c r="IR114" s="252"/>
      <c r="IS114" s="252"/>
      <c r="IT114" s="252"/>
      <c r="IU114" s="252"/>
      <c r="IV114" s="252"/>
      <c r="IW114" s="252"/>
      <c r="IX114" s="252"/>
      <c r="IY114" s="252"/>
      <c r="IZ114" s="252"/>
      <c r="JA114" s="252"/>
      <c r="JB114" s="252"/>
      <c r="JC114" s="252"/>
      <c r="JD114" s="252"/>
      <c r="JE114" s="252"/>
      <c r="JF114" s="252"/>
      <c r="JG114" s="252"/>
      <c r="JH114" s="252"/>
      <c r="JI114" s="252"/>
      <c r="JJ114" s="252"/>
      <c r="JK114" s="252"/>
      <c r="JL114" s="252"/>
    </row>
    <row r="115" spans="1:272" s="330" customFormat="1">
      <c r="A115" s="253"/>
      <c r="B115" s="252"/>
      <c r="C115" s="252"/>
      <c r="D115" s="252"/>
      <c r="E115" s="252"/>
      <c r="F115" s="252"/>
      <c r="G115" s="252"/>
      <c r="H115" s="252"/>
      <c r="I115" s="252"/>
      <c r="J115" s="252"/>
      <c r="K115" s="252"/>
      <c r="L115" s="252"/>
      <c r="M115" s="252"/>
      <c r="N115" s="252"/>
      <c r="O115" s="252"/>
      <c r="P115" s="332"/>
      <c r="Q115" s="252"/>
      <c r="R115" s="252"/>
      <c r="S115" s="252"/>
      <c r="T115" s="252"/>
      <c r="U115" s="252"/>
      <c r="V115" s="252"/>
      <c r="W115" s="252"/>
      <c r="X115" s="252"/>
      <c r="Y115" s="252"/>
      <c r="Z115" s="252"/>
      <c r="AA115" s="252"/>
      <c r="AB115" s="252"/>
      <c r="AC115" s="252"/>
      <c r="AD115" s="332"/>
      <c r="AE115" s="252"/>
      <c r="AF115" s="252"/>
      <c r="AG115" s="252"/>
      <c r="AH115" s="252"/>
      <c r="AI115" s="252"/>
      <c r="AJ115" s="252"/>
      <c r="AK115" s="252"/>
      <c r="AL115" s="252"/>
      <c r="AM115" s="252"/>
      <c r="AN115" s="252"/>
      <c r="AO115" s="252"/>
      <c r="AP115" s="252"/>
      <c r="AQ115" s="252"/>
      <c r="AR115" s="332"/>
      <c r="AS115" s="332"/>
      <c r="AT115" s="332"/>
      <c r="AU115" s="332"/>
      <c r="AV115" s="332"/>
      <c r="AW115" s="332"/>
      <c r="AX115" s="332"/>
      <c r="AY115" s="332"/>
      <c r="AZ115" s="332"/>
      <c r="BA115" s="332"/>
      <c r="BB115" s="332"/>
      <c r="BC115" s="332"/>
      <c r="BD115" s="332"/>
      <c r="BE115" s="332"/>
      <c r="BF115" s="332"/>
      <c r="BG115" s="332"/>
      <c r="BH115" s="332"/>
      <c r="BI115" s="332"/>
      <c r="BJ115" s="332"/>
      <c r="BK115" s="332"/>
      <c r="BL115" s="332"/>
      <c r="BM115" s="332"/>
      <c r="BN115" s="332"/>
      <c r="BO115" s="332"/>
      <c r="BP115" s="332"/>
      <c r="BQ115" s="332"/>
      <c r="BR115" s="332"/>
      <c r="BS115" s="332"/>
      <c r="BT115" s="332"/>
      <c r="BU115" s="332"/>
      <c r="BV115" s="332"/>
      <c r="BW115" s="332"/>
      <c r="BX115" s="332"/>
      <c r="BY115" s="332"/>
      <c r="BZ115" s="332"/>
      <c r="CA115" s="332"/>
      <c r="CB115" s="332"/>
      <c r="CC115" s="332"/>
      <c r="CD115" s="332"/>
      <c r="CE115" s="332"/>
      <c r="CF115" s="332"/>
      <c r="CG115" s="332"/>
      <c r="CH115" s="252"/>
      <c r="CI115" s="252"/>
      <c r="CJ115" s="252"/>
      <c r="CK115" s="252"/>
      <c r="CL115" s="252"/>
      <c r="CM115" s="252"/>
      <c r="CN115" s="252"/>
      <c r="CO115" s="252"/>
      <c r="CP115" s="252"/>
      <c r="CQ115" s="252"/>
      <c r="CR115" s="252"/>
      <c r="CS115" s="252"/>
      <c r="CT115" s="252"/>
      <c r="CU115" s="252"/>
      <c r="CV115" s="252"/>
      <c r="CW115" s="252"/>
      <c r="CX115" s="252"/>
      <c r="CY115" s="252"/>
      <c r="CZ115" s="252"/>
      <c r="DA115" s="252"/>
      <c r="DB115" s="252"/>
      <c r="DC115" s="252"/>
      <c r="DD115" s="252"/>
      <c r="DE115" s="252"/>
      <c r="DF115" s="252"/>
      <c r="DG115" s="252"/>
      <c r="DH115" s="252"/>
      <c r="DI115" s="252"/>
      <c r="DJ115" s="252"/>
      <c r="DK115" s="252"/>
      <c r="DL115" s="252"/>
      <c r="DM115" s="252"/>
      <c r="DN115" s="252"/>
      <c r="DO115" s="252"/>
      <c r="DP115" s="252"/>
      <c r="DQ115" s="252"/>
      <c r="DR115" s="252"/>
      <c r="DS115" s="252"/>
      <c r="DT115" s="252"/>
      <c r="DU115" s="252"/>
      <c r="DV115" s="252"/>
      <c r="DW115" s="252"/>
      <c r="DX115" s="252"/>
      <c r="DY115" s="252"/>
      <c r="DZ115" s="252"/>
      <c r="EA115" s="252"/>
      <c r="EB115" s="252"/>
      <c r="EC115" s="252"/>
      <c r="ED115" s="252"/>
      <c r="EE115" s="252"/>
      <c r="EF115" s="252"/>
      <c r="EG115" s="252"/>
      <c r="EH115" s="252"/>
      <c r="EI115" s="252"/>
      <c r="EJ115" s="252"/>
      <c r="EK115" s="252"/>
      <c r="EL115" s="252"/>
      <c r="EM115" s="252"/>
      <c r="EN115" s="252"/>
      <c r="EO115" s="252"/>
      <c r="EP115" s="252"/>
      <c r="EQ115" s="252"/>
      <c r="ER115" s="252"/>
      <c r="ES115" s="252"/>
      <c r="ET115" s="252"/>
      <c r="EU115" s="252"/>
      <c r="EV115" s="252"/>
      <c r="EW115" s="252"/>
      <c r="EX115" s="252"/>
      <c r="EY115" s="252"/>
      <c r="EZ115" s="252"/>
      <c r="FA115" s="252"/>
      <c r="FB115" s="252"/>
      <c r="FC115" s="252"/>
      <c r="FD115" s="252"/>
      <c r="FE115" s="252"/>
      <c r="FF115" s="252"/>
      <c r="FG115" s="252"/>
      <c r="FH115" s="252"/>
      <c r="FI115" s="252"/>
      <c r="FJ115" s="252"/>
      <c r="FK115" s="252"/>
      <c r="FL115" s="252"/>
      <c r="FM115" s="252"/>
      <c r="FN115" s="252"/>
      <c r="FO115" s="252"/>
      <c r="FP115" s="252"/>
      <c r="FQ115" s="252"/>
      <c r="FR115" s="252"/>
      <c r="FS115" s="252"/>
      <c r="FT115" s="252"/>
      <c r="FU115" s="252"/>
      <c r="FV115" s="252"/>
      <c r="FW115" s="252"/>
      <c r="FX115" s="252"/>
      <c r="FY115" s="252"/>
      <c r="FZ115" s="252"/>
      <c r="GA115" s="252"/>
      <c r="GB115" s="252"/>
      <c r="GC115" s="252"/>
      <c r="GD115" s="252"/>
      <c r="GE115" s="252"/>
      <c r="GF115" s="252"/>
      <c r="GG115" s="252"/>
      <c r="GH115" s="252"/>
      <c r="GI115" s="252"/>
      <c r="GJ115" s="252"/>
      <c r="GK115" s="252"/>
      <c r="GL115" s="252"/>
      <c r="GM115" s="252"/>
      <c r="GN115" s="252"/>
      <c r="GO115" s="252"/>
      <c r="GP115" s="252"/>
      <c r="GQ115" s="252"/>
      <c r="GR115" s="252"/>
      <c r="GS115" s="252"/>
      <c r="GT115" s="252"/>
      <c r="GU115" s="252"/>
      <c r="GV115" s="252"/>
      <c r="GW115" s="252"/>
      <c r="GX115" s="252"/>
      <c r="GY115" s="252"/>
      <c r="GZ115" s="252"/>
      <c r="HA115" s="252"/>
      <c r="HB115" s="252"/>
      <c r="HC115" s="252"/>
      <c r="HD115" s="252"/>
      <c r="HE115" s="252"/>
      <c r="HF115" s="252"/>
      <c r="HG115" s="252"/>
      <c r="HH115" s="252"/>
      <c r="HI115" s="252"/>
      <c r="HJ115" s="252"/>
      <c r="HK115" s="252"/>
      <c r="HL115" s="252"/>
      <c r="HM115" s="252"/>
      <c r="HN115" s="252"/>
      <c r="HO115" s="252"/>
      <c r="HP115" s="252"/>
      <c r="HQ115" s="252"/>
      <c r="HR115" s="252"/>
      <c r="HS115" s="252"/>
      <c r="HT115" s="252"/>
      <c r="HU115" s="252"/>
      <c r="HV115" s="252"/>
      <c r="HW115" s="252"/>
      <c r="HX115" s="252"/>
      <c r="HY115" s="252"/>
      <c r="HZ115" s="252"/>
      <c r="IA115" s="252"/>
      <c r="IB115" s="252"/>
      <c r="IC115" s="252"/>
      <c r="ID115" s="252"/>
      <c r="IE115" s="252"/>
      <c r="IF115" s="252"/>
      <c r="IG115" s="252"/>
      <c r="IH115" s="252"/>
      <c r="II115" s="252"/>
      <c r="IJ115" s="252"/>
      <c r="IK115" s="252"/>
      <c r="IL115" s="252"/>
      <c r="IM115" s="252"/>
      <c r="IN115" s="252"/>
      <c r="IO115" s="252"/>
      <c r="IP115" s="252"/>
      <c r="IQ115" s="252"/>
      <c r="IR115" s="252"/>
      <c r="IS115" s="252"/>
      <c r="IT115" s="252"/>
      <c r="IU115" s="252"/>
      <c r="IV115" s="252"/>
      <c r="IW115" s="252"/>
      <c r="IX115" s="252"/>
      <c r="IY115" s="252"/>
      <c r="IZ115" s="252"/>
      <c r="JA115" s="252"/>
      <c r="JB115" s="252"/>
      <c r="JC115" s="252"/>
      <c r="JD115" s="252"/>
      <c r="JE115" s="252"/>
      <c r="JF115" s="252"/>
      <c r="JG115" s="252"/>
      <c r="JH115" s="252"/>
      <c r="JI115" s="252"/>
      <c r="JJ115" s="252"/>
      <c r="JK115" s="252"/>
      <c r="JL115" s="252"/>
    </row>
    <row r="116" spans="1:272" s="330" customFormat="1">
      <c r="A116" s="253"/>
      <c r="B116" s="252"/>
      <c r="C116" s="252"/>
      <c r="D116" s="252"/>
      <c r="E116" s="252"/>
      <c r="F116" s="252"/>
      <c r="G116" s="252"/>
      <c r="H116" s="252"/>
      <c r="I116" s="252"/>
      <c r="J116" s="252"/>
      <c r="K116" s="252"/>
      <c r="L116" s="252"/>
      <c r="M116" s="252"/>
      <c r="N116" s="252"/>
      <c r="O116" s="252"/>
      <c r="P116" s="332"/>
      <c r="Q116" s="252"/>
      <c r="R116" s="252"/>
      <c r="S116" s="252"/>
      <c r="T116" s="252"/>
      <c r="U116" s="252"/>
      <c r="V116" s="252"/>
      <c r="W116" s="252"/>
      <c r="X116" s="252"/>
      <c r="Y116" s="252"/>
      <c r="Z116" s="252"/>
      <c r="AA116" s="252"/>
      <c r="AB116" s="252"/>
      <c r="AC116" s="252"/>
      <c r="AD116" s="332"/>
      <c r="AE116" s="252"/>
      <c r="AF116" s="252"/>
      <c r="AG116" s="252"/>
      <c r="AH116" s="252"/>
      <c r="AI116" s="252"/>
      <c r="AJ116" s="252"/>
      <c r="AK116" s="252"/>
      <c r="AL116" s="252"/>
      <c r="AM116" s="252"/>
      <c r="AN116" s="252"/>
      <c r="AO116" s="252"/>
      <c r="AP116" s="252"/>
      <c r="AQ116" s="252"/>
      <c r="AR116" s="332"/>
      <c r="AS116" s="332"/>
      <c r="AT116" s="332"/>
      <c r="AU116" s="332"/>
      <c r="AV116" s="332"/>
      <c r="AW116" s="332"/>
      <c r="AX116" s="332"/>
      <c r="AY116" s="332"/>
      <c r="AZ116" s="332"/>
      <c r="BA116" s="332"/>
      <c r="BB116" s="332"/>
      <c r="BC116" s="332"/>
      <c r="BD116" s="332"/>
      <c r="BE116" s="332"/>
      <c r="BF116" s="332"/>
      <c r="BG116" s="332"/>
      <c r="BH116" s="332"/>
      <c r="BI116" s="332"/>
      <c r="BJ116" s="332"/>
      <c r="BK116" s="332"/>
      <c r="BL116" s="332"/>
      <c r="BM116" s="332"/>
      <c r="BN116" s="332"/>
      <c r="BO116" s="332"/>
      <c r="BP116" s="332"/>
      <c r="BQ116" s="332"/>
      <c r="BR116" s="332"/>
      <c r="BS116" s="332"/>
      <c r="BT116" s="332"/>
      <c r="BU116" s="332"/>
      <c r="BV116" s="332"/>
      <c r="BW116" s="332"/>
      <c r="BX116" s="332"/>
      <c r="BY116" s="332"/>
      <c r="BZ116" s="332"/>
      <c r="CA116" s="332"/>
      <c r="CB116" s="332"/>
      <c r="CC116" s="332"/>
      <c r="CD116" s="332"/>
      <c r="CE116" s="332"/>
      <c r="CF116" s="332"/>
      <c r="CG116" s="332"/>
      <c r="CH116" s="252"/>
      <c r="CI116" s="252"/>
      <c r="CJ116" s="252"/>
      <c r="CK116" s="252"/>
      <c r="CL116" s="252"/>
      <c r="CM116" s="252"/>
      <c r="CN116" s="252"/>
      <c r="CO116" s="252"/>
      <c r="CP116" s="252"/>
      <c r="CQ116" s="252"/>
      <c r="CR116" s="252"/>
      <c r="CS116" s="252"/>
      <c r="CT116" s="252"/>
      <c r="CU116" s="252"/>
      <c r="CV116" s="252"/>
      <c r="CW116" s="252"/>
      <c r="CX116" s="252"/>
      <c r="CY116" s="252"/>
      <c r="CZ116" s="252"/>
      <c r="DA116" s="252"/>
      <c r="DB116" s="252"/>
      <c r="DC116" s="252"/>
      <c r="DD116" s="252"/>
      <c r="DE116" s="252"/>
      <c r="DF116" s="252"/>
      <c r="DG116" s="252"/>
      <c r="DH116" s="252"/>
      <c r="DI116" s="252"/>
      <c r="DJ116" s="252"/>
      <c r="DK116" s="252"/>
      <c r="DL116" s="252"/>
      <c r="DM116" s="252"/>
      <c r="DN116" s="252"/>
      <c r="DO116" s="252"/>
      <c r="DP116" s="252"/>
      <c r="DQ116" s="252"/>
      <c r="DR116" s="252"/>
      <c r="DS116" s="252"/>
      <c r="DT116" s="252"/>
      <c r="DU116" s="252"/>
      <c r="DV116" s="252"/>
      <c r="DW116" s="252"/>
      <c r="DX116" s="252"/>
      <c r="DY116" s="252"/>
      <c r="DZ116" s="252"/>
      <c r="EA116" s="252"/>
      <c r="EB116" s="252"/>
      <c r="EC116" s="252"/>
      <c r="ED116" s="252"/>
      <c r="EE116" s="252"/>
      <c r="EF116" s="252"/>
      <c r="EG116" s="252"/>
      <c r="EH116" s="252"/>
      <c r="EI116" s="252"/>
      <c r="EJ116" s="252"/>
      <c r="EK116" s="252"/>
      <c r="EL116" s="252"/>
      <c r="EM116" s="252"/>
      <c r="EN116" s="252"/>
      <c r="EO116" s="252"/>
      <c r="EP116" s="252"/>
      <c r="EQ116" s="252"/>
      <c r="ER116" s="252"/>
      <c r="ES116" s="252"/>
      <c r="ET116" s="252"/>
      <c r="EU116" s="252"/>
      <c r="EV116" s="252"/>
      <c r="EW116" s="252"/>
      <c r="EX116" s="252"/>
      <c r="EY116" s="252"/>
      <c r="EZ116" s="252"/>
      <c r="FA116" s="252"/>
      <c r="FB116" s="252"/>
      <c r="FC116" s="252"/>
      <c r="FD116" s="252"/>
      <c r="FE116" s="252"/>
      <c r="FF116" s="252"/>
      <c r="FG116" s="252"/>
      <c r="FH116" s="252"/>
      <c r="FI116" s="252"/>
      <c r="FJ116" s="252"/>
      <c r="FK116" s="252"/>
      <c r="FL116" s="252"/>
      <c r="FM116" s="252"/>
      <c r="FN116" s="252"/>
      <c r="FO116" s="252"/>
      <c r="FP116" s="252"/>
      <c r="FQ116" s="252"/>
      <c r="FR116" s="252"/>
      <c r="FS116" s="252"/>
      <c r="FT116" s="252"/>
      <c r="FU116" s="252"/>
      <c r="FV116" s="252"/>
      <c r="FW116" s="252"/>
      <c r="FX116" s="252"/>
      <c r="FY116" s="252"/>
      <c r="FZ116" s="252"/>
      <c r="GA116" s="252"/>
      <c r="GB116" s="252"/>
      <c r="GC116" s="252"/>
      <c r="GD116" s="252"/>
      <c r="GE116" s="252"/>
      <c r="GF116" s="252"/>
      <c r="GG116" s="252"/>
      <c r="GH116" s="252"/>
      <c r="GI116" s="252"/>
      <c r="GJ116" s="252"/>
      <c r="GK116" s="252"/>
      <c r="GL116" s="252"/>
      <c r="GM116" s="252"/>
      <c r="GN116" s="252"/>
      <c r="GO116" s="252"/>
      <c r="GP116" s="252"/>
      <c r="GQ116" s="252"/>
      <c r="GR116" s="252"/>
      <c r="GS116" s="252"/>
      <c r="GT116" s="252"/>
      <c r="GU116" s="252"/>
      <c r="GV116" s="252"/>
      <c r="GW116" s="252"/>
      <c r="GX116" s="252"/>
      <c r="GY116" s="252"/>
      <c r="GZ116" s="252"/>
      <c r="HA116" s="252"/>
      <c r="HB116" s="252"/>
      <c r="HC116" s="252"/>
      <c r="HD116" s="252"/>
      <c r="HE116" s="252"/>
      <c r="HF116" s="252"/>
      <c r="HG116" s="252"/>
      <c r="HH116" s="252"/>
      <c r="HI116" s="252"/>
      <c r="HJ116" s="252"/>
      <c r="HK116" s="252"/>
      <c r="HL116" s="252"/>
      <c r="HM116" s="252"/>
      <c r="HN116" s="252"/>
      <c r="HO116" s="252"/>
      <c r="HP116" s="252"/>
      <c r="HQ116" s="252"/>
      <c r="HR116" s="252"/>
      <c r="HS116" s="252"/>
      <c r="HT116" s="252"/>
      <c r="HU116" s="252"/>
      <c r="HV116" s="252"/>
      <c r="HW116" s="252"/>
      <c r="HX116" s="252"/>
      <c r="HY116" s="252"/>
      <c r="HZ116" s="252"/>
      <c r="IA116" s="252"/>
      <c r="IB116" s="252"/>
      <c r="IC116" s="252"/>
      <c r="ID116" s="252"/>
      <c r="IE116" s="252"/>
      <c r="IF116" s="252"/>
      <c r="IG116" s="252"/>
      <c r="IH116" s="252"/>
      <c r="II116" s="252"/>
      <c r="IJ116" s="252"/>
      <c r="IK116" s="252"/>
      <c r="IL116" s="252"/>
      <c r="IM116" s="252"/>
      <c r="IN116" s="252"/>
      <c r="IO116" s="252"/>
      <c r="IP116" s="252"/>
      <c r="IQ116" s="252"/>
      <c r="IR116" s="252"/>
      <c r="IS116" s="252"/>
      <c r="IT116" s="252"/>
      <c r="IU116" s="252"/>
      <c r="IV116" s="252"/>
      <c r="IW116" s="252"/>
      <c r="IX116" s="252"/>
      <c r="IY116" s="252"/>
      <c r="IZ116" s="252"/>
      <c r="JA116" s="252"/>
      <c r="JB116" s="252"/>
      <c r="JC116" s="252"/>
      <c r="JD116" s="252"/>
      <c r="JE116" s="252"/>
      <c r="JF116" s="252"/>
      <c r="JG116" s="252"/>
      <c r="JH116" s="252"/>
      <c r="JI116" s="252"/>
      <c r="JJ116" s="252"/>
      <c r="JK116" s="252"/>
      <c r="JL116" s="252"/>
    </row>
    <row r="117" spans="1:272" s="330" customFormat="1">
      <c r="A117" s="253"/>
      <c r="B117" s="252"/>
      <c r="C117" s="252"/>
      <c r="D117" s="252"/>
      <c r="E117" s="252"/>
      <c r="F117" s="252"/>
      <c r="G117" s="252"/>
      <c r="H117" s="252"/>
      <c r="I117" s="252"/>
      <c r="J117" s="252"/>
      <c r="K117" s="252"/>
      <c r="L117" s="252"/>
      <c r="M117" s="252"/>
      <c r="N117" s="252"/>
      <c r="O117" s="252"/>
      <c r="P117" s="332"/>
      <c r="Q117" s="252"/>
      <c r="R117" s="252"/>
      <c r="S117" s="252"/>
      <c r="T117" s="252"/>
      <c r="U117" s="252"/>
      <c r="V117" s="252"/>
      <c r="W117" s="252"/>
      <c r="X117" s="252"/>
      <c r="Y117" s="252"/>
      <c r="Z117" s="252"/>
      <c r="AA117" s="252"/>
      <c r="AB117" s="252"/>
      <c r="AC117" s="252"/>
      <c r="AD117" s="332"/>
      <c r="AE117" s="252"/>
      <c r="AF117" s="252"/>
      <c r="AG117" s="252"/>
      <c r="AH117" s="252"/>
      <c r="AI117" s="252"/>
      <c r="AJ117" s="252"/>
      <c r="AK117" s="252"/>
      <c r="AL117" s="252"/>
      <c r="AM117" s="252"/>
      <c r="AN117" s="252"/>
      <c r="AO117" s="252"/>
      <c r="AP117" s="252"/>
      <c r="AQ117" s="252"/>
      <c r="AR117" s="332"/>
      <c r="AS117" s="332"/>
      <c r="AT117" s="332"/>
      <c r="AU117" s="332"/>
      <c r="AV117" s="332"/>
      <c r="AW117" s="332"/>
      <c r="AX117" s="332"/>
      <c r="AY117" s="332"/>
      <c r="AZ117" s="332"/>
      <c r="BA117" s="332"/>
      <c r="BB117" s="332"/>
      <c r="BC117" s="332"/>
      <c r="BD117" s="332"/>
      <c r="BE117" s="332"/>
      <c r="BF117" s="332"/>
      <c r="BG117" s="332"/>
      <c r="BH117" s="332"/>
      <c r="BI117" s="332"/>
      <c r="BJ117" s="332"/>
      <c r="BK117" s="332"/>
      <c r="BL117" s="332"/>
      <c r="BM117" s="332"/>
      <c r="BN117" s="332"/>
      <c r="BO117" s="332"/>
      <c r="BP117" s="332"/>
      <c r="BQ117" s="332"/>
      <c r="BR117" s="332"/>
      <c r="BS117" s="332"/>
      <c r="BT117" s="332"/>
      <c r="BU117" s="332"/>
      <c r="BV117" s="332"/>
      <c r="BW117" s="332"/>
      <c r="BX117" s="332"/>
      <c r="BY117" s="332"/>
      <c r="BZ117" s="332"/>
      <c r="CA117" s="332"/>
      <c r="CB117" s="332"/>
      <c r="CC117" s="332"/>
      <c r="CD117" s="332"/>
      <c r="CE117" s="332"/>
      <c r="CF117" s="332"/>
      <c r="CG117" s="332"/>
      <c r="CH117" s="252"/>
      <c r="CI117" s="252"/>
      <c r="CJ117" s="252"/>
      <c r="CK117" s="252"/>
      <c r="CL117" s="252"/>
      <c r="CM117" s="252"/>
      <c r="CN117" s="252"/>
      <c r="CO117" s="252"/>
      <c r="CP117" s="252"/>
      <c r="CQ117" s="252"/>
      <c r="CR117" s="252"/>
      <c r="CS117" s="252"/>
      <c r="CT117" s="252"/>
      <c r="CU117" s="252"/>
      <c r="CV117" s="252"/>
      <c r="CW117" s="252"/>
      <c r="CX117" s="252"/>
      <c r="CY117" s="252"/>
      <c r="CZ117" s="252"/>
      <c r="DA117" s="252"/>
      <c r="DB117" s="252"/>
      <c r="DC117" s="252"/>
      <c r="DD117" s="252"/>
      <c r="DE117" s="252"/>
      <c r="DF117" s="252"/>
      <c r="DG117" s="252"/>
      <c r="DH117" s="252"/>
      <c r="DI117" s="252"/>
      <c r="DJ117" s="252"/>
      <c r="DK117" s="252"/>
      <c r="DL117" s="252"/>
      <c r="DM117" s="252"/>
      <c r="DN117" s="252"/>
      <c r="DO117" s="252"/>
      <c r="DP117" s="252"/>
      <c r="DQ117" s="252"/>
      <c r="DR117" s="252"/>
      <c r="DS117" s="252"/>
      <c r="DT117" s="252"/>
      <c r="DU117" s="252"/>
      <c r="DV117" s="252"/>
      <c r="DW117" s="252"/>
      <c r="DX117" s="252"/>
      <c r="DY117" s="252"/>
      <c r="DZ117" s="252"/>
      <c r="EA117" s="252"/>
      <c r="EB117" s="252"/>
      <c r="EC117" s="252"/>
      <c r="ED117" s="252"/>
      <c r="EE117" s="252"/>
      <c r="EF117" s="252"/>
      <c r="EG117" s="252"/>
      <c r="EH117" s="252"/>
      <c r="EI117" s="252"/>
      <c r="EJ117" s="252"/>
      <c r="EK117" s="252"/>
      <c r="EL117" s="252"/>
      <c r="EM117" s="252"/>
      <c r="EN117" s="252"/>
      <c r="EO117" s="252"/>
      <c r="EP117" s="252"/>
      <c r="EQ117" s="252"/>
      <c r="ER117" s="252"/>
      <c r="ES117" s="252"/>
      <c r="ET117" s="252"/>
      <c r="EU117" s="252"/>
      <c r="EV117" s="252"/>
      <c r="EW117" s="252"/>
      <c r="EX117" s="252"/>
      <c r="EY117" s="252"/>
      <c r="EZ117" s="252"/>
      <c r="FA117" s="252"/>
      <c r="FB117" s="252"/>
      <c r="FC117" s="252"/>
      <c r="FD117" s="252"/>
      <c r="FE117" s="252"/>
      <c r="FF117" s="252"/>
      <c r="FG117" s="252"/>
      <c r="FH117" s="252"/>
      <c r="FI117" s="252"/>
      <c r="FJ117" s="252"/>
      <c r="FK117" s="252"/>
      <c r="FL117" s="252"/>
      <c r="FM117" s="252"/>
      <c r="FN117" s="252"/>
      <c r="FO117" s="252"/>
      <c r="FP117" s="252"/>
      <c r="FQ117" s="252"/>
      <c r="FR117" s="252"/>
      <c r="FS117" s="252"/>
      <c r="FT117" s="252"/>
      <c r="FU117" s="252"/>
      <c r="FV117" s="252"/>
      <c r="FW117" s="252"/>
      <c r="FX117" s="252"/>
      <c r="FY117" s="252"/>
      <c r="FZ117" s="252"/>
      <c r="GA117" s="252"/>
      <c r="GB117" s="252"/>
      <c r="GC117" s="252"/>
      <c r="GD117" s="252"/>
      <c r="GE117" s="252"/>
      <c r="GF117" s="252"/>
      <c r="GG117" s="252"/>
      <c r="GH117" s="252"/>
      <c r="GI117" s="252"/>
      <c r="GJ117" s="252"/>
      <c r="GK117" s="252"/>
      <c r="GL117" s="252"/>
      <c r="GM117" s="252"/>
      <c r="GN117" s="252"/>
      <c r="GO117" s="252"/>
      <c r="GP117" s="252"/>
      <c r="GQ117" s="252"/>
      <c r="GR117" s="252"/>
      <c r="GS117" s="252"/>
      <c r="GT117" s="252"/>
      <c r="GU117" s="252"/>
      <c r="GV117" s="252"/>
      <c r="GW117" s="252"/>
      <c r="GX117" s="252"/>
      <c r="GY117" s="252"/>
      <c r="GZ117" s="252"/>
      <c r="HA117" s="252"/>
      <c r="HB117" s="252"/>
      <c r="HC117" s="252"/>
      <c r="HD117" s="252"/>
      <c r="HE117" s="252"/>
      <c r="HF117" s="252"/>
      <c r="HG117" s="252"/>
      <c r="HH117" s="252"/>
      <c r="HI117" s="252"/>
      <c r="HJ117" s="252"/>
      <c r="HK117" s="252"/>
      <c r="HL117" s="252"/>
      <c r="HM117" s="252"/>
      <c r="HN117" s="252"/>
      <c r="HO117" s="252"/>
      <c r="HP117" s="252"/>
      <c r="HQ117" s="252"/>
      <c r="HR117" s="252"/>
      <c r="HS117" s="252"/>
      <c r="HT117" s="252"/>
      <c r="HU117" s="252"/>
      <c r="HV117" s="252"/>
      <c r="HW117" s="252"/>
      <c r="HX117" s="252"/>
      <c r="HY117" s="252"/>
      <c r="HZ117" s="252"/>
      <c r="IA117" s="252"/>
      <c r="IB117" s="252"/>
      <c r="IC117" s="252"/>
      <c r="ID117" s="252"/>
      <c r="IE117" s="252"/>
      <c r="IF117" s="252"/>
      <c r="IG117" s="252"/>
      <c r="IH117" s="252"/>
      <c r="II117" s="252"/>
      <c r="IJ117" s="252"/>
      <c r="IK117" s="252"/>
      <c r="IL117" s="252"/>
      <c r="IM117" s="252"/>
      <c r="IN117" s="252"/>
      <c r="IO117" s="252"/>
      <c r="IP117" s="252"/>
      <c r="IQ117" s="252"/>
      <c r="IR117" s="252"/>
      <c r="IS117" s="252"/>
      <c r="IT117" s="252"/>
      <c r="IU117" s="252"/>
      <c r="IV117" s="252"/>
      <c r="IW117" s="252"/>
      <c r="IX117" s="252"/>
      <c r="IY117" s="252"/>
      <c r="IZ117" s="252"/>
      <c r="JA117" s="252"/>
      <c r="JB117" s="252"/>
      <c r="JC117" s="252"/>
      <c r="JD117" s="252"/>
      <c r="JE117" s="252"/>
      <c r="JF117" s="252"/>
      <c r="JG117" s="252"/>
      <c r="JH117" s="252"/>
      <c r="JI117" s="252"/>
      <c r="JJ117" s="252"/>
      <c r="JK117" s="252"/>
      <c r="JL117" s="252"/>
    </row>
    <row r="118" spans="1:272" s="330" customFormat="1">
      <c r="A118" s="253"/>
      <c r="B118" s="252"/>
      <c r="C118" s="252"/>
      <c r="D118" s="252"/>
      <c r="E118" s="252"/>
      <c r="F118" s="252"/>
      <c r="G118" s="252"/>
      <c r="H118" s="252"/>
      <c r="I118" s="252"/>
      <c r="J118" s="252"/>
      <c r="K118" s="252"/>
      <c r="L118" s="252"/>
      <c r="M118" s="252"/>
      <c r="N118" s="252"/>
      <c r="O118" s="252"/>
      <c r="P118" s="332"/>
      <c r="Q118" s="252"/>
      <c r="R118" s="252"/>
      <c r="S118" s="252"/>
      <c r="T118" s="252"/>
      <c r="U118" s="252"/>
      <c r="V118" s="252"/>
      <c r="W118" s="252"/>
      <c r="X118" s="252"/>
      <c r="Y118" s="252"/>
      <c r="Z118" s="252"/>
      <c r="AA118" s="252"/>
      <c r="AB118" s="252"/>
      <c r="AC118" s="252"/>
      <c r="AD118" s="332"/>
      <c r="AE118" s="252"/>
      <c r="AF118" s="252"/>
      <c r="AG118" s="252"/>
      <c r="AH118" s="252"/>
      <c r="AI118" s="252"/>
      <c r="AJ118" s="252"/>
      <c r="AK118" s="252"/>
      <c r="AL118" s="252"/>
      <c r="AM118" s="252"/>
      <c r="AN118" s="252"/>
      <c r="AO118" s="252"/>
      <c r="AP118" s="252"/>
      <c r="AQ118" s="252"/>
      <c r="AR118" s="332"/>
      <c r="AS118" s="332"/>
      <c r="AT118" s="332"/>
      <c r="AU118" s="332"/>
      <c r="AV118" s="332"/>
      <c r="AW118" s="332"/>
      <c r="AX118" s="332"/>
      <c r="AY118" s="332"/>
      <c r="AZ118" s="332"/>
      <c r="BA118" s="332"/>
      <c r="BB118" s="332"/>
      <c r="BC118" s="332"/>
      <c r="BD118" s="332"/>
      <c r="BE118" s="332"/>
      <c r="BF118" s="332"/>
      <c r="BG118" s="332"/>
      <c r="BH118" s="332"/>
      <c r="BI118" s="332"/>
      <c r="BJ118" s="332"/>
      <c r="BK118" s="332"/>
      <c r="BL118" s="332"/>
      <c r="BM118" s="332"/>
      <c r="BN118" s="332"/>
      <c r="BO118" s="332"/>
      <c r="BP118" s="332"/>
      <c r="BQ118" s="332"/>
      <c r="BR118" s="332"/>
      <c r="BS118" s="332"/>
      <c r="BT118" s="332"/>
      <c r="BU118" s="332"/>
      <c r="BV118" s="332"/>
      <c r="BW118" s="332"/>
      <c r="BX118" s="332"/>
      <c r="BY118" s="332"/>
      <c r="BZ118" s="332"/>
      <c r="CA118" s="332"/>
      <c r="CB118" s="332"/>
      <c r="CC118" s="332"/>
      <c r="CD118" s="332"/>
      <c r="CE118" s="332"/>
      <c r="CF118" s="332"/>
      <c r="CG118" s="332"/>
      <c r="CH118" s="252"/>
      <c r="CI118" s="252"/>
      <c r="CJ118" s="252"/>
      <c r="CK118" s="252"/>
      <c r="CL118" s="252"/>
      <c r="CM118" s="252"/>
      <c r="CN118" s="252"/>
      <c r="CO118" s="252"/>
      <c r="CP118" s="252"/>
      <c r="CQ118" s="252"/>
      <c r="CR118" s="252"/>
      <c r="CS118" s="252"/>
      <c r="CT118" s="252"/>
      <c r="CU118" s="252"/>
      <c r="CV118" s="252"/>
      <c r="CW118" s="252"/>
      <c r="CX118" s="252"/>
      <c r="CY118" s="252"/>
      <c r="CZ118" s="252"/>
      <c r="DA118" s="252"/>
      <c r="DB118" s="252"/>
      <c r="DC118" s="252"/>
      <c r="DD118" s="252"/>
      <c r="DE118" s="252"/>
      <c r="DF118" s="252"/>
      <c r="DG118" s="252"/>
      <c r="DH118" s="252"/>
      <c r="DI118" s="252"/>
      <c r="DJ118" s="252"/>
      <c r="DK118" s="252"/>
      <c r="DL118" s="252"/>
      <c r="DM118" s="252"/>
      <c r="DN118" s="252"/>
      <c r="DO118" s="252"/>
      <c r="DP118" s="252"/>
      <c r="DQ118" s="252"/>
      <c r="DR118" s="252"/>
      <c r="DS118" s="252"/>
      <c r="DT118" s="252"/>
      <c r="DU118" s="252"/>
      <c r="DV118" s="252"/>
      <c r="DW118" s="252"/>
      <c r="DX118" s="252"/>
      <c r="DY118" s="252"/>
      <c r="DZ118" s="252"/>
      <c r="EA118" s="252"/>
      <c r="EB118" s="252"/>
      <c r="EC118" s="252"/>
      <c r="ED118" s="252"/>
      <c r="EE118" s="252"/>
      <c r="EF118" s="252"/>
      <c r="EG118" s="252"/>
      <c r="EH118" s="252"/>
      <c r="EI118" s="252"/>
      <c r="EJ118" s="252"/>
      <c r="EK118" s="252"/>
      <c r="EL118" s="252"/>
      <c r="EM118" s="252"/>
      <c r="EN118" s="252"/>
      <c r="EO118" s="252"/>
      <c r="EP118" s="252"/>
      <c r="EQ118" s="252"/>
      <c r="ER118" s="252"/>
      <c r="ES118" s="252"/>
      <c r="ET118" s="252"/>
      <c r="EU118" s="252"/>
      <c r="EV118" s="252"/>
      <c r="EW118" s="252"/>
      <c r="EX118" s="252"/>
      <c r="EY118" s="252"/>
      <c r="EZ118" s="252"/>
      <c r="FA118" s="252"/>
      <c r="FB118" s="252"/>
      <c r="FC118" s="252"/>
      <c r="FD118" s="252"/>
      <c r="FE118" s="252"/>
      <c r="FF118" s="252"/>
      <c r="FG118" s="252"/>
      <c r="FH118" s="252"/>
      <c r="FI118" s="252"/>
      <c r="FJ118" s="252"/>
      <c r="FK118" s="252"/>
      <c r="FL118" s="252"/>
      <c r="FM118" s="252"/>
      <c r="FN118" s="252"/>
      <c r="FO118" s="252"/>
      <c r="FP118" s="252"/>
      <c r="FQ118" s="252"/>
      <c r="FR118" s="252"/>
      <c r="FS118" s="252"/>
      <c r="FT118" s="252"/>
      <c r="FU118" s="252"/>
      <c r="FV118" s="252"/>
      <c r="FW118" s="252"/>
      <c r="FX118" s="252"/>
      <c r="FY118" s="252"/>
      <c r="FZ118" s="252"/>
      <c r="GA118" s="252"/>
      <c r="GB118" s="252"/>
      <c r="GC118" s="252"/>
      <c r="GD118" s="252"/>
      <c r="GE118" s="252"/>
      <c r="GF118" s="252"/>
      <c r="GG118" s="252"/>
      <c r="GH118" s="252"/>
      <c r="GI118" s="252"/>
      <c r="GJ118" s="252"/>
      <c r="GK118" s="252"/>
      <c r="GL118" s="252"/>
      <c r="GM118" s="252"/>
      <c r="GN118" s="252"/>
      <c r="GO118" s="252"/>
      <c r="GP118" s="252"/>
      <c r="GQ118" s="252"/>
      <c r="GR118" s="252"/>
      <c r="GS118" s="252"/>
      <c r="GT118" s="252"/>
      <c r="GU118" s="252"/>
      <c r="GV118" s="252"/>
      <c r="GW118" s="252"/>
      <c r="GX118" s="252"/>
      <c r="GY118" s="252"/>
      <c r="GZ118" s="252"/>
      <c r="HA118" s="252"/>
      <c r="HB118" s="252"/>
      <c r="HC118" s="252"/>
      <c r="HD118" s="252"/>
      <c r="HE118" s="252"/>
      <c r="HF118" s="252"/>
      <c r="HG118" s="252"/>
      <c r="HH118" s="252"/>
      <c r="HI118" s="252"/>
      <c r="HJ118" s="252"/>
      <c r="HK118" s="252"/>
      <c r="HL118" s="252"/>
      <c r="HM118" s="252"/>
      <c r="HN118" s="252"/>
      <c r="HO118" s="252"/>
      <c r="HP118" s="252"/>
      <c r="HQ118" s="252"/>
      <c r="HR118" s="252"/>
      <c r="HS118" s="252"/>
      <c r="HT118" s="252"/>
      <c r="HU118" s="252"/>
      <c r="HV118" s="252"/>
      <c r="HW118" s="252"/>
      <c r="HX118" s="252"/>
      <c r="HY118" s="252"/>
      <c r="HZ118" s="252"/>
      <c r="IA118" s="252"/>
      <c r="IB118" s="252"/>
      <c r="IC118" s="252"/>
      <c r="ID118" s="252"/>
      <c r="IE118" s="252"/>
      <c r="IF118" s="252"/>
      <c r="IG118" s="252"/>
      <c r="IH118" s="252"/>
      <c r="II118" s="252"/>
      <c r="IJ118" s="252"/>
      <c r="IK118" s="252"/>
      <c r="IL118" s="252"/>
      <c r="IM118" s="252"/>
      <c r="IN118" s="252"/>
      <c r="IO118" s="252"/>
      <c r="IP118" s="252"/>
      <c r="IQ118" s="252"/>
      <c r="IR118" s="252"/>
      <c r="IS118" s="252"/>
      <c r="IT118" s="252"/>
      <c r="IU118" s="252"/>
      <c r="IV118" s="252"/>
      <c r="IW118" s="252"/>
      <c r="IX118" s="252"/>
      <c r="IY118" s="252"/>
      <c r="IZ118" s="252"/>
      <c r="JA118" s="252"/>
      <c r="JB118" s="252"/>
      <c r="JC118" s="252"/>
      <c r="JD118" s="252"/>
      <c r="JE118" s="252"/>
      <c r="JF118" s="252"/>
      <c r="JG118" s="252"/>
      <c r="JH118" s="252"/>
      <c r="JI118" s="252"/>
      <c r="JJ118" s="252"/>
      <c r="JK118" s="252"/>
      <c r="JL118" s="252"/>
    </row>
    <row r="119" spans="1:272" s="330" customFormat="1">
      <c r="A119" s="253"/>
      <c r="B119" s="252"/>
      <c r="C119" s="252"/>
      <c r="D119" s="252"/>
      <c r="E119" s="252"/>
      <c r="F119" s="252"/>
      <c r="G119" s="252"/>
      <c r="H119" s="252"/>
      <c r="I119" s="252"/>
      <c r="J119" s="252"/>
      <c r="K119" s="252"/>
      <c r="L119" s="252"/>
      <c r="M119" s="252"/>
      <c r="N119" s="252"/>
      <c r="O119" s="252"/>
      <c r="P119" s="332"/>
      <c r="Q119" s="252"/>
      <c r="R119" s="252"/>
      <c r="S119" s="252"/>
      <c r="T119" s="252"/>
      <c r="U119" s="252"/>
      <c r="V119" s="252"/>
      <c r="W119" s="252"/>
      <c r="X119" s="252"/>
      <c r="Y119" s="252"/>
      <c r="Z119" s="252"/>
      <c r="AA119" s="252"/>
      <c r="AB119" s="252"/>
      <c r="AC119" s="252"/>
      <c r="AD119" s="332"/>
      <c r="AE119" s="252"/>
      <c r="AF119" s="252"/>
      <c r="AG119" s="252"/>
      <c r="AH119" s="252"/>
      <c r="AI119" s="252"/>
      <c r="AJ119" s="252"/>
      <c r="AK119" s="252"/>
      <c r="AL119" s="252"/>
      <c r="AM119" s="252"/>
      <c r="AN119" s="252"/>
      <c r="AO119" s="252"/>
      <c r="AP119" s="252"/>
      <c r="AQ119" s="252"/>
      <c r="AR119" s="332"/>
      <c r="AS119" s="332"/>
      <c r="AT119" s="332"/>
      <c r="AU119" s="332"/>
      <c r="AV119" s="332"/>
      <c r="AW119" s="332"/>
      <c r="AX119" s="332"/>
      <c r="AY119" s="332"/>
      <c r="AZ119" s="332"/>
      <c r="BA119" s="332"/>
      <c r="BB119" s="332"/>
      <c r="BC119" s="332"/>
      <c r="BD119" s="332"/>
      <c r="BE119" s="332"/>
      <c r="BF119" s="332"/>
      <c r="BG119" s="332"/>
      <c r="BH119" s="332"/>
      <c r="BI119" s="332"/>
      <c r="BJ119" s="332"/>
      <c r="BK119" s="332"/>
      <c r="BL119" s="332"/>
      <c r="BM119" s="332"/>
      <c r="BN119" s="332"/>
      <c r="BO119" s="332"/>
      <c r="BP119" s="332"/>
      <c r="BQ119" s="332"/>
      <c r="BR119" s="332"/>
      <c r="BS119" s="332"/>
      <c r="BT119" s="332"/>
      <c r="BU119" s="332"/>
      <c r="BV119" s="332"/>
      <c r="BW119" s="332"/>
      <c r="BX119" s="332"/>
      <c r="BY119" s="332"/>
      <c r="BZ119" s="332"/>
      <c r="CA119" s="332"/>
      <c r="CB119" s="332"/>
      <c r="CC119" s="332"/>
      <c r="CD119" s="332"/>
      <c r="CE119" s="332"/>
      <c r="CF119" s="332"/>
      <c r="CG119" s="332"/>
      <c r="CH119" s="252"/>
      <c r="CI119" s="252"/>
      <c r="CJ119" s="252"/>
      <c r="CK119" s="252"/>
      <c r="CL119" s="252"/>
      <c r="CM119" s="252"/>
      <c r="CN119" s="252"/>
      <c r="CO119" s="252"/>
      <c r="CP119" s="252"/>
      <c r="CQ119" s="252"/>
      <c r="CR119" s="252"/>
      <c r="CS119" s="252"/>
      <c r="CT119" s="252"/>
      <c r="CU119" s="252"/>
      <c r="CV119" s="252"/>
      <c r="CW119" s="252"/>
      <c r="CX119" s="252"/>
      <c r="CY119" s="252"/>
      <c r="CZ119" s="252"/>
      <c r="DA119" s="252"/>
      <c r="DB119" s="252"/>
      <c r="DC119" s="252"/>
      <c r="DD119" s="252"/>
      <c r="DE119" s="252"/>
      <c r="DF119" s="252"/>
      <c r="DG119" s="252"/>
      <c r="DH119" s="252"/>
      <c r="DI119" s="252"/>
      <c r="DJ119" s="252"/>
      <c r="DK119" s="252"/>
      <c r="DL119" s="252"/>
      <c r="DM119" s="252"/>
      <c r="DN119" s="252"/>
      <c r="DO119" s="252"/>
      <c r="DP119" s="252"/>
      <c r="DQ119" s="252"/>
      <c r="DR119" s="252"/>
      <c r="DS119" s="252"/>
      <c r="DT119" s="252"/>
      <c r="DU119" s="252"/>
      <c r="DV119" s="252"/>
      <c r="DW119" s="252"/>
      <c r="DX119" s="252"/>
      <c r="DY119" s="252"/>
      <c r="DZ119" s="252"/>
      <c r="EA119" s="252"/>
      <c r="EB119" s="252"/>
      <c r="EC119" s="252"/>
      <c r="ED119" s="252"/>
      <c r="EE119" s="252"/>
      <c r="EF119" s="252"/>
      <c r="EG119" s="252"/>
      <c r="EH119" s="252"/>
      <c r="EI119" s="252"/>
      <c r="EJ119" s="252"/>
      <c r="EK119" s="252"/>
      <c r="EL119" s="252"/>
      <c r="EM119" s="252"/>
      <c r="EN119" s="252"/>
      <c r="EO119" s="252"/>
      <c r="EP119" s="252"/>
      <c r="EQ119" s="252"/>
      <c r="ER119" s="252"/>
      <c r="ES119" s="252"/>
      <c r="ET119" s="252"/>
      <c r="EU119" s="252"/>
      <c r="EV119" s="252"/>
      <c r="EW119" s="252"/>
      <c r="EX119" s="252"/>
      <c r="EY119" s="252"/>
      <c r="EZ119" s="252"/>
      <c r="FA119" s="252"/>
      <c r="FB119" s="252"/>
      <c r="FC119" s="252"/>
      <c r="FD119" s="252"/>
      <c r="FE119" s="252"/>
      <c r="FF119" s="252"/>
      <c r="FG119" s="252"/>
      <c r="FH119" s="252"/>
      <c r="FI119" s="252"/>
      <c r="FJ119" s="252"/>
      <c r="FK119" s="252"/>
      <c r="FL119" s="252"/>
      <c r="FM119" s="252"/>
      <c r="FN119" s="252"/>
      <c r="FO119" s="252"/>
      <c r="FP119" s="252"/>
      <c r="FQ119" s="252"/>
      <c r="FR119" s="252"/>
      <c r="FS119" s="252"/>
      <c r="FT119" s="252"/>
      <c r="FU119" s="252"/>
      <c r="FV119" s="252"/>
      <c r="FW119" s="252"/>
      <c r="FX119" s="252"/>
      <c r="FY119" s="252"/>
      <c r="FZ119" s="252"/>
      <c r="GA119" s="252"/>
      <c r="GB119" s="252"/>
      <c r="GC119" s="252"/>
      <c r="GD119" s="252"/>
      <c r="GE119" s="252"/>
      <c r="GF119" s="252"/>
      <c r="GG119" s="252"/>
      <c r="GH119" s="252"/>
      <c r="GI119" s="252"/>
      <c r="GJ119" s="252"/>
      <c r="GK119" s="252"/>
      <c r="GL119" s="252"/>
      <c r="GM119" s="252"/>
      <c r="GN119" s="252"/>
      <c r="GO119" s="252"/>
      <c r="GP119" s="252"/>
      <c r="GQ119" s="252"/>
      <c r="GR119" s="252"/>
      <c r="GS119" s="252"/>
      <c r="GT119" s="252"/>
      <c r="GU119" s="252"/>
      <c r="GV119" s="252"/>
      <c r="GW119" s="252"/>
      <c r="GX119" s="252"/>
      <c r="GY119" s="252"/>
      <c r="GZ119" s="252"/>
      <c r="HA119" s="252"/>
      <c r="HB119" s="252"/>
      <c r="HC119" s="252"/>
      <c r="HD119" s="252"/>
      <c r="HE119" s="252"/>
      <c r="HF119" s="252"/>
      <c r="HG119" s="252"/>
      <c r="HH119" s="252"/>
      <c r="HI119" s="252"/>
      <c r="HJ119" s="252"/>
      <c r="HK119" s="252"/>
      <c r="HL119" s="252"/>
      <c r="HM119" s="252"/>
      <c r="HN119" s="252"/>
      <c r="HO119" s="252"/>
      <c r="HP119" s="252"/>
      <c r="HQ119" s="252"/>
      <c r="HR119" s="252"/>
      <c r="HS119" s="252"/>
      <c r="HT119" s="252"/>
      <c r="HU119" s="252"/>
      <c r="HV119" s="252"/>
      <c r="HW119" s="252"/>
      <c r="HX119" s="252"/>
      <c r="HY119" s="252"/>
      <c r="HZ119" s="252"/>
      <c r="IA119" s="252"/>
      <c r="IB119" s="252"/>
      <c r="IC119" s="252"/>
      <c r="ID119" s="252"/>
      <c r="IE119" s="252"/>
      <c r="IF119" s="252"/>
      <c r="IG119" s="252"/>
      <c r="IH119" s="252"/>
      <c r="II119" s="252"/>
      <c r="IJ119" s="252"/>
      <c r="IK119" s="252"/>
      <c r="IL119" s="252"/>
      <c r="IM119" s="252"/>
      <c r="IN119" s="252"/>
      <c r="IO119" s="252"/>
      <c r="IP119" s="252"/>
      <c r="IQ119" s="252"/>
      <c r="IR119" s="252"/>
      <c r="IS119" s="252"/>
      <c r="IT119" s="252"/>
      <c r="IU119" s="252"/>
      <c r="IV119" s="252"/>
      <c r="IW119" s="252"/>
      <c r="IX119" s="252"/>
      <c r="IY119" s="252"/>
      <c r="IZ119" s="252"/>
      <c r="JA119" s="252"/>
      <c r="JB119" s="252"/>
      <c r="JC119" s="252"/>
      <c r="JD119" s="252"/>
      <c r="JE119" s="252"/>
      <c r="JF119" s="252"/>
      <c r="JG119" s="252"/>
      <c r="JH119" s="252"/>
      <c r="JI119" s="252"/>
      <c r="JJ119" s="252"/>
      <c r="JK119" s="252"/>
      <c r="JL119" s="252"/>
    </row>
    <row r="120" spans="1:272" s="330" customFormat="1">
      <c r="A120" s="253"/>
      <c r="B120" s="252"/>
      <c r="C120" s="252"/>
      <c r="D120" s="252"/>
      <c r="E120" s="252"/>
      <c r="F120" s="252"/>
      <c r="G120" s="252"/>
      <c r="H120" s="252"/>
      <c r="I120" s="252"/>
      <c r="J120" s="252"/>
      <c r="K120" s="252"/>
      <c r="L120" s="252"/>
      <c r="M120" s="252"/>
      <c r="N120" s="252"/>
      <c r="O120" s="252"/>
      <c r="P120" s="332"/>
      <c r="Q120" s="252"/>
      <c r="R120" s="252"/>
      <c r="S120" s="252"/>
      <c r="T120" s="252"/>
      <c r="U120" s="252"/>
      <c r="V120" s="252"/>
      <c r="W120" s="252"/>
      <c r="X120" s="252"/>
      <c r="Y120" s="252"/>
      <c r="Z120" s="252"/>
      <c r="AA120" s="252"/>
      <c r="AB120" s="252"/>
      <c r="AC120" s="252"/>
      <c r="AD120" s="332"/>
      <c r="AE120" s="252"/>
      <c r="AF120" s="252"/>
      <c r="AG120" s="252"/>
      <c r="AH120" s="252"/>
      <c r="AI120" s="252"/>
      <c r="AJ120" s="252"/>
      <c r="AK120" s="252"/>
      <c r="AL120" s="252"/>
      <c r="AM120" s="252"/>
      <c r="AN120" s="252"/>
      <c r="AO120" s="252"/>
      <c r="AP120" s="252"/>
      <c r="AQ120" s="252"/>
      <c r="AR120" s="332"/>
      <c r="AS120" s="332"/>
      <c r="AT120" s="332"/>
      <c r="AU120" s="332"/>
      <c r="AV120" s="332"/>
      <c r="AW120" s="332"/>
      <c r="AX120" s="332"/>
      <c r="AY120" s="332"/>
      <c r="AZ120" s="332"/>
      <c r="BA120" s="332"/>
      <c r="BB120" s="332"/>
      <c r="BC120" s="332"/>
      <c r="BD120" s="332"/>
      <c r="BE120" s="332"/>
      <c r="BF120" s="332"/>
      <c r="BG120" s="332"/>
      <c r="BH120" s="332"/>
      <c r="BI120" s="332"/>
      <c r="BJ120" s="332"/>
      <c r="BK120" s="332"/>
      <c r="BL120" s="332"/>
      <c r="BM120" s="332"/>
      <c r="BN120" s="332"/>
      <c r="BO120" s="332"/>
      <c r="BP120" s="332"/>
      <c r="BQ120" s="332"/>
      <c r="BR120" s="332"/>
      <c r="BS120" s="332"/>
      <c r="BT120" s="332"/>
      <c r="BU120" s="332"/>
      <c r="BV120" s="332"/>
      <c r="BW120" s="332"/>
      <c r="BX120" s="332"/>
      <c r="BY120" s="332"/>
      <c r="BZ120" s="332"/>
      <c r="CA120" s="332"/>
      <c r="CB120" s="332"/>
      <c r="CC120" s="332"/>
      <c r="CD120" s="332"/>
      <c r="CE120" s="332"/>
      <c r="CF120" s="332"/>
      <c r="CG120" s="332"/>
      <c r="CH120" s="252"/>
      <c r="CI120" s="252"/>
      <c r="CJ120" s="252"/>
      <c r="CK120" s="252"/>
      <c r="CL120" s="252"/>
      <c r="CM120" s="252"/>
      <c r="CN120" s="252"/>
      <c r="CO120" s="252"/>
      <c r="CP120" s="252"/>
      <c r="CQ120" s="252"/>
      <c r="CR120" s="252"/>
      <c r="CS120" s="252"/>
      <c r="CT120" s="252"/>
      <c r="CU120" s="252"/>
      <c r="CV120" s="252"/>
      <c r="CW120" s="252"/>
      <c r="CX120" s="252"/>
      <c r="CY120" s="252"/>
      <c r="CZ120" s="252"/>
      <c r="DA120" s="252"/>
      <c r="DB120" s="252"/>
      <c r="DC120" s="252"/>
      <c r="DD120" s="252"/>
      <c r="DE120" s="252"/>
      <c r="DF120" s="252"/>
      <c r="DG120" s="252"/>
      <c r="DH120" s="252"/>
      <c r="DI120" s="252"/>
      <c r="DJ120" s="252"/>
      <c r="DK120" s="252"/>
      <c r="DL120" s="252"/>
      <c r="DM120" s="252"/>
      <c r="DN120" s="252"/>
      <c r="DO120" s="252"/>
      <c r="DP120" s="252"/>
      <c r="DQ120" s="252"/>
      <c r="DR120" s="252"/>
      <c r="DS120" s="252"/>
      <c r="DT120" s="252"/>
      <c r="DU120" s="252"/>
      <c r="DV120" s="252"/>
      <c r="DW120" s="252"/>
      <c r="DX120" s="252"/>
      <c r="DY120" s="252"/>
      <c r="DZ120" s="252"/>
      <c r="EA120" s="252"/>
      <c r="EB120" s="252"/>
      <c r="EC120" s="252"/>
      <c r="ED120" s="252"/>
      <c r="EE120" s="252"/>
      <c r="EF120" s="252"/>
      <c r="EG120" s="252"/>
      <c r="EH120" s="252"/>
      <c r="EI120" s="252"/>
      <c r="EJ120" s="252"/>
      <c r="EK120" s="252"/>
      <c r="EL120" s="252"/>
      <c r="EM120" s="252"/>
      <c r="EN120" s="252"/>
      <c r="EO120" s="252"/>
      <c r="EP120" s="252"/>
      <c r="EQ120" s="252"/>
      <c r="ER120" s="252"/>
      <c r="ES120" s="252"/>
      <c r="ET120" s="252"/>
      <c r="EU120" s="252"/>
      <c r="EV120" s="252"/>
      <c r="EW120" s="252"/>
      <c r="EX120" s="252"/>
      <c r="EY120" s="252"/>
      <c r="EZ120" s="252"/>
      <c r="FA120" s="252"/>
      <c r="FB120" s="252"/>
      <c r="FC120" s="252"/>
      <c r="FD120" s="252"/>
      <c r="FE120" s="252"/>
      <c r="FF120" s="252"/>
      <c r="FG120" s="252"/>
      <c r="FH120" s="252"/>
      <c r="FI120" s="252"/>
      <c r="FJ120" s="252"/>
      <c r="FK120" s="252"/>
      <c r="FL120" s="252"/>
      <c r="FM120" s="252"/>
      <c r="FN120" s="252"/>
      <c r="FO120" s="252"/>
      <c r="FP120" s="252"/>
      <c r="FQ120" s="252"/>
      <c r="FR120" s="252"/>
      <c r="FS120" s="252"/>
      <c r="FT120" s="252"/>
      <c r="FU120" s="252"/>
      <c r="FV120" s="252"/>
      <c r="FW120" s="252"/>
      <c r="FX120" s="252"/>
      <c r="FY120" s="252"/>
      <c r="FZ120" s="252"/>
      <c r="GA120" s="252"/>
      <c r="GB120" s="252"/>
      <c r="GC120" s="252"/>
      <c r="GD120" s="252"/>
      <c r="GE120" s="252"/>
      <c r="GF120" s="252"/>
      <c r="GG120" s="252"/>
      <c r="GH120" s="252"/>
      <c r="GI120" s="252"/>
      <c r="GJ120" s="252"/>
      <c r="GK120" s="252"/>
      <c r="GL120" s="252"/>
      <c r="GM120" s="252"/>
      <c r="GN120" s="252"/>
      <c r="GO120" s="252"/>
      <c r="GP120" s="252"/>
      <c r="GQ120" s="252"/>
      <c r="GR120" s="252"/>
      <c r="GS120" s="252"/>
      <c r="GT120" s="252"/>
      <c r="GU120" s="252"/>
      <c r="GV120" s="252"/>
      <c r="GW120" s="252"/>
      <c r="GX120" s="252"/>
      <c r="GY120" s="252"/>
      <c r="GZ120" s="252"/>
      <c r="HA120" s="252"/>
      <c r="HB120" s="252"/>
      <c r="HC120" s="252"/>
      <c r="HD120" s="252"/>
      <c r="HE120" s="252"/>
      <c r="HF120" s="252"/>
      <c r="HG120" s="252"/>
      <c r="HH120" s="252"/>
      <c r="HI120" s="252"/>
      <c r="HJ120" s="252"/>
      <c r="HK120" s="252"/>
      <c r="HL120" s="252"/>
      <c r="HM120" s="252"/>
      <c r="HN120" s="252"/>
      <c r="HO120" s="252"/>
      <c r="HP120" s="252"/>
      <c r="HQ120" s="252"/>
      <c r="HR120" s="252"/>
      <c r="HS120" s="252"/>
      <c r="HT120" s="252"/>
      <c r="HU120" s="252"/>
      <c r="HV120" s="252"/>
      <c r="HW120" s="252"/>
      <c r="HX120" s="252"/>
      <c r="HY120" s="252"/>
      <c r="HZ120" s="252"/>
      <c r="IA120" s="252"/>
      <c r="IB120" s="252"/>
      <c r="IC120" s="252"/>
      <c r="ID120" s="252"/>
      <c r="IE120" s="252"/>
      <c r="IF120" s="252"/>
      <c r="IG120" s="252"/>
      <c r="IH120" s="252"/>
      <c r="II120" s="252"/>
      <c r="IJ120" s="252"/>
      <c r="IK120" s="252"/>
      <c r="IL120" s="252"/>
      <c r="IM120" s="252"/>
      <c r="IN120" s="252"/>
      <c r="IO120" s="252"/>
      <c r="IP120" s="252"/>
      <c r="IQ120" s="252"/>
      <c r="IR120" s="252"/>
      <c r="IS120" s="252"/>
      <c r="IT120" s="252"/>
      <c r="IU120" s="252"/>
      <c r="IV120" s="252"/>
      <c r="IW120" s="252"/>
      <c r="IX120" s="252"/>
      <c r="IY120" s="252"/>
      <c r="IZ120" s="252"/>
      <c r="JA120" s="252"/>
      <c r="JB120" s="252"/>
      <c r="JC120" s="252"/>
      <c r="JD120" s="252"/>
      <c r="JE120" s="252"/>
      <c r="JF120" s="252"/>
      <c r="JG120" s="252"/>
      <c r="JH120" s="252"/>
      <c r="JI120" s="252"/>
      <c r="JJ120" s="252"/>
      <c r="JK120" s="252"/>
      <c r="JL120" s="252"/>
    </row>
    <row r="121" spans="1:272" s="330" customFormat="1">
      <c r="A121" s="253"/>
      <c r="B121" s="252"/>
      <c r="C121" s="252"/>
      <c r="D121" s="252"/>
      <c r="E121" s="252"/>
      <c r="F121" s="252"/>
      <c r="G121" s="252"/>
      <c r="H121" s="252"/>
      <c r="I121" s="252"/>
      <c r="J121" s="252"/>
      <c r="K121" s="252"/>
      <c r="L121" s="252"/>
      <c r="M121" s="252"/>
      <c r="N121" s="252"/>
      <c r="O121" s="252"/>
      <c r="P121" s="332"/>
      <c r="Q121" s="252"/>
      <c r="R121" s="252"/>
      <c r="S121" s="252"/>
      <c r="T121" s="252"/>
      <c r="U121" s="252"/>
      <c r="V121" s="252"/>
      <c r="W121" s="252"/>
      <c r="X121" s="252"/>
      <c r="Y121" s="252"/>
      <c r="Z121" s="252"/>
      <c r="AA121" s="252"/>
      <c r="AB121" s="252"/>
      <c r="AC121" s="252"/>
      <c r="AD121" s="332"/>
      <c r="AE121" s="252"/>
      <c r="AF121" s="252"/>
      <c r="AG121" s="252"/>
      <c r="AH121" s="252"/>
      <c r="AI121" s="252"/>
      <c r="AJ121" s="252"/>
      <c r="AK121" s="252"/>
      <c r="AL121" s="252"/>
      <c r="AM121" s="252"/>
      <c r="AN121" s="252"/>
      <c r="AO121" s="252"/>
      <c r="AP121" s="252"/>
      <c r="AQ121" s="252"/>
      <c r="AR121" s="332"/>
      <c r="AS121" s="332"/>
      <c r="AT121" s="332"/>
      <c r="AU121" s="332"/>
      <c r="AV121" s="332"/>
      <c r="AW121" s="332"/>
      <c r="AX121" s="332"/>
      <c r="AY121" s="332"/>
      <c r="AZ121" s="332"/>
      <c r="BA121" s="332"/>
      <c r="BB121" s="332"/>
      <c r="BC121" s="332"/>
      <c r="BD121" s="332"/>
      <c r="BE121" s="332"/>
      <c r="BF121" s="332"/>
      <c r="BG121" s="332"/>
      <c r="BH121" s="332"/>
      <c r="BI121" s="332"/>
      <c r="BJ121" s="332"/>
      <c r="BK121" s="332"/>
      <c r="BL121" s="332"/>
      <c r="BM121" s="332"/>
      <c r="BN121" s="332"/>
      <c r="BO121" s="332"/>
      <c r="BP121" s="332"/>
      <c r="BQ121" s="332"/>
      <c r="BR121" s="332"/>
      <c r="BS121" s="332"/>
      <c r="BT121" s="332"/>
      <c r="BU121" s="332"/>
      <c r="BV121" s="332"/>
      <c r="BW121" s="332"/>
      <c r="BX121" s="332"/>
      <c r="BY121" s="332"/>
      <c r="BZ121" s="332"/>
      <c r="CA121" s="332"/>
      <c r="CB121" s="332"/>
      <c r="CC121" s="332"/>
      <c r="CD121" s="332"/>
      <c r="CE121" s="332"/>
      <c r="CF121" s="332"/>
      <c r="CG121" s="332"/>
      <c r="CH121" s="252"/>
      <c r="CI121" s="252"/>
      <c r="CJ121" s="252"/>
      <c r="CK121" s="252"/>
      <c r="CL121" s="252"/>
      <c r="CM121" s="252"/>
      <c r="CN121" s="252"/>
      <c r="CO121" s="252"/>
      <c r="CP121" s="252"/>
      <c r="CQ121" s="252"/>
      <c r="CR121" s="252"/>
      <c r="CS121" s="252"/>
      <c r="CT121" s="252"/>
      <c r="CU121" s="252"/>
      <c r="CV121" s="252"/>
      <c r="CW121" s="252"/>
      <c r="CX121" s="252"/>
      <c r="CY121" s="252"/>
      <c r="CZ121" s="252"/>
      <c r="DA121" s="252"/>
      <c r="DB121" s="252"/>
      <c r="DC121" s="252"/>
      <c r="DD121" s="252"/>
      <c r="DE121" s="252"/>
      <c r="DF121" s="252"/>
      <c r="DG121" s="252"/>
      <c r="DH121" s="252"/>
      <c r="DI121" s="252"/>
      <c r="DJ121" s="252"/>
      <c r="DK121" s="252"/>
      <c r="DL121" s="252"/>
      <c r="DM121" s="252"/>
      <c r="DN121" s="252"/>
      <c r="DO121" s="252"/>
      <c r="DP121" s="252"/>
      <c r="DQ121" s="252"/>
      <c r="DR121" s="252"/>
      <c r="DS121" s="252"/>
      <c r="DT121" s="252"/>
      <c r="DU121" s="252"/>
      <c r="DV121" s="252"/>
      <c r="DW121" s="252"/>
      <c r="DX121" s="252"/>
      <c r="DY121" s="252"/>
      <c r="DZ121" s="252"/>
      <c r="EA121" s="252"/>
      <c r="EB121" s="252"/>
      <c r="EC121" s="252"/>
      <c r="ED121" s="252"/>
      <c r="EE121" s="252"/>
      <c r="EF121" s="252"/>
      <c r="EG121" s="252"/>
      <c r="EH121" s="252"/>
      <c r="EI121" s="252"/>
      <c r="EJ121" s="252"/>
      <c r="EK121" s="252"/>
      <c r="EL121" s="252"/>
      <c r="EM121" s="252"/>
      <c r="EN121" s="252"/>
      <c r="EO121" s="252"/>
      <c r="EP121" s="252"/>
      <c r="EQ121" s="252"/>
      <c r="ER121" s="252"/>
      <c r="ES121" s="252"/>
      <c r="ET121" s="252"/>
      <c r="EU121" s="252"/>
      <c r="EV121" s="252"/>
      <c r="EW121" s="252"/>
      <c r="EX121" s="252"/>
      <c r="EY121" s="252"/>
      <c r="EZ121" s="252"/>
      <c r="FA121" s="252"/>
      <c r="FB121" s="252"/>
      <c r="FC121" s="252"/>
      <c r="FD121" s="252"/>
      <c r="FE121" s="252"/>
      <c r="FF121" s="252"/>
      <c r="FG121" s="252"/>
      <c r="FH121" s="252"/>
      <c r="FI121" s="252"/>
      <c r="FJ121" s="252"/>
      <c r="FK121" s="252"/>
      <c r="FL121" s="252"/>
      <c r="FM121" s="252"/>
      <c r="FN121" s="252"/>
      <c r="FO121" s="252"/>
      <c r="FP121" s="252"/>
      <c r="FQ121" s="252"/>
      <c r="FR121" s="252"/>
      <c r="FS121" s="252"/>
      <c r="FT121" s="252"/>
      <c r="FU121" s="252"/>
      <c r="FV121" s="252"/>
      <c r="FW121" s="252"/>
      <c r="FX121" s="252"/>
      <c r="FY121" s="252"/>
      <c r="FZ121" s="252"/>
      <c r="GA121" s="252"/>
      <c r="GB121" s="252"/>
      <c r="GC121" s="252"/>
      <c r="GD121" s="252"/>
      <c r="GE121" s="252"/>
      <c r="GF121" s="252"/>
      <c r="GG121" s="252"/>
      <c r="GH121" s="252"/>
      <c r="GI121" s="252"/>
      <c r="GJ121" s="252"/>
      <c r="GK121" s="252"/>
      <c r="GL121" s="252"/>
      <c r="GM121" s="252"/>
      <c r="GN121" s="252"/>
      <c r="GO121" s="252"/>
      <c r="GP121" s="252"/>
      <c r="GQ121" s="252"/>
      <c r="GR121" s="252"/>
      <c r="GS121" s="252"/>
      <c r="GT121" s="252"/>
      <c r="GU121" s="252"/>
      <c r="GV121" s="252"/>
      <c r="GW121" s="252"/>
      <c r="GX121" s="252"/>
      <c r="GY121" s="252"/>
      <c r="GZ121" s="252"/>
      <c r="HA121" s="252"/>
      <c r="HB121" s="252"/>
      <c r="HC121" s="252"/>
      <c r="HD121" s="252"/>
      <c r="HE121" s="252"/>
      <c r="HF121" s="252"/>
      <c r="HG121" s="252"/>
      <c r="HH121" s="252"/>
      <c r="HI121" s="252"/>
      <c r="HJ121" s="252"/>
      <c r="HK121" s="252"/>
      <c r="HL121" s="252"/>
      <c r="HM121" s="252"/>
      <c r="HN121" s="252"/>
      <c r="HO121" s="252"/>
      <c r="HP121" s="252"/>
      <c r="HQ121" s="252"/>
      <c r="HR121" s="252"/>
      <c r="HS121" s="252"/>
      <c r="HT121" s="252"/>
      <c r="HU121" s="252"/>
      <c r="HV121" s="252"/>
      <c r="HW121" s="252"/>
      <c r="HX121" s="252"/>
      <c r="HY121" s="252"/>
      <c r="HZ121" s="252"/>
      <c r="IA121" s="252"/>
      <c r="IB121" s="252"/>
      <c r="IC121" s="252"/>
      <c r="ID121" s="252"/>
      <c r="IE121" s="252"/>
      <c r="IF121" s="252"/>
      <c r="IG121" s="252"/>
      <c r="IH121" s="252"/>
      <c r="II121" s="252"/>
      <c r="IJ121" s="252"/>
      <c r="IK121" s="252"/>
      <c r="IL121" s="252"/>
      <c r="IM121" s="252"/>
      <c r="IN121" s="252"/>
      <c r="IO121" s="252"/>
      <c r="IP121" s="252"/>
      <c r="IQ121" s="252"/>
      <c r="IR121" s="252"/>
      <c r="IS121" s="252"/>
      <c r="IT121" s="252"/>
      <c r="IU121" s="252"/>
      <c r="IV121" s="252"/>
      <c r="IW121" s="252"/>
      <c r="IX121" s="252"/>
      <c r="IY121" s="252"/>
      <c r="IZ121" s="252"/>
      <c r="JA121" s="252"/>
      <c r="JB121" s="252"/>
      <c r="JC121" s="252"/>
      <c r="JD121" s="252"/>
      <c r="JE121" s="252"/>
      <c r="JF121" s="252"/>
      <c r="JG121" s="252"/>
      <c r="JH121" s="252"/>
      <c r="JI121" s="252"/>
      <c r="JJ121" s="252"/>
      <c r="JK121" s="252"/>
      <c r="JL121" s="252"/>
    </row>
    <row r="122" spans="1:272" s="330" customFormat="1">
      <c r="A122" s="253"/>
      <c r="B122" s="252"/>
      <c r="C122" s="252"/>
      <c r="D122" s="252"/>
      <c r="E122" s="252"/>
      <c r="F122" s="252"/>
      <c r="G122" s="252"/>
      <c r="H122" s="252"/>
      <c r="I122" s="252"/>
      <c r="J122" s="252"/>
      <c r="K122" s="252"/>
      <c r="L122" s="252"/>
      <c r="M122" s="252"/>
      <c r="N122" s="252"/>
      <c r="O122" s="252"/>
      <c r="P122" s="332"/>
      <c r="Q122" s="252"/>
      <c r="R122" s="252"/>
      <c r="S122" s="252"/>
      <c r="T122" s="252"/>
      <c r="U122" s="252"/>
      <c r="V122" s="252"/>
      <c r="W122" s="252"/>
      <c r="X122" s="252"/>
      <c r="Y122" s="252"/>
      <c r="Z122" s="252"/>
      <c r="AA122" s="252"/>
      <c r="AB122" s="252"/>
      <c r="AC122" s="252"/>
      <c r="AD122" s="332"/>
      <c r="AE122" s="252"/>
      <c r="AF122" s="252"/>
      <c r="AG122" s="252"/>
      <c r="AH122" s="252"/>
      <c r="AI122" s="252"/>
      <c r="AJ122" s="252"/>
      <c r="AK122" s="252"/>
      <c r="AL122" s="252"/>
      <c r="AM122" s="252"/>
      <c r="AN122" s="252"/>
      <c r="AO122" s="252"/>
      <c r="AP122" s="252"/>
      <c r="AQ122" s="252"/>
      <c r="AR122" s="332"/>
      <c r="AS122" s="332"/>
      <c r="AT122" s="332"/>
      <c r="AU122" s="332"/>
      <c r="AV122" s="332"/>
      <c r="AW122" s="332"/>
      <c r="AX122" s="332"/>
      <c r="AY122" s="332"/>
      <c r="AZ122" s="332"/>
      <c r="BA122" s="332"/>
      <c r="BB122" s="332"/>
      <c r="BC122" s="332"/>
      <c r="BD122" s="332"/>
      <c r="BE122" s="332"/>
      <c r="BF122" s="332"/>
      <c r="BG122" s="332"/>
      <c r="BH122" s="332"/>
      <c r="BI122" s="332"/>
      <c r="BJ122" s="332"/>
      <c r="BK122" s="332"/>
      <c r="BL122" s="332"/>
      <c r="BM122" s="332"/>
      <c r="BN122" s="332"/>
      <c r="BO122" s="332"/>
      <c r="BP122" s="332"/>
      <c r="BQ122" s="332"/>
      <c r="BR122" s="332"/>
      <c r="BS122" s="332"/>
      <c r="BT122" s="332"/>
      <c r="BU122" s="332"/>
      <c r="BV122" s="332"/>
      <c r="BW122" s="332"/>
      <c r="BX122" s="332"/>
      <c r="BY122" s="332"/>
      <c r="BZ122" s="332"/>
      <c r="CA122" s="332"/>
      <c r="CB122" s="332"/>
      <c r="CC122" s="332"/>
      <c r="CD122" s="332"/>
      <c r="CE122" s="332"/>
      <c r="CF122" s="332"/>
      <c r="CG122" s="332"/>
      <c r="CH122" s="252"/>
      <c r="CI122" s="252"/>
      <c r="CJ122" s="252"/>
      <c r="CK122" s="252"/>
      <c r="CL122" s="252"/>
      <c r="CM122" s="252"/>
      <c r="CN122" s="252"/>
      <c r="CO122" s="252"/>
      <c r="CP122" s="252"/>
      <c r="CQ122" s="252"/>
      <c r="CR122" s="252"/>
      <c r="CS122" s="252"/>
      <c r="CT122" s="252"/>
      <c r="CU122" s="252"/>
      <c r="CV122" s="252"/>
      <c r="CW122" s="252"/>
      <c r="CX122" s="252"/>
      <c r="CY122" s="252"/>
      <c r="CZ122" s="252"/>
      <c r="DA122" s="252"/>
      <c r="DB122" s="252"/>
      <c r="DC122" s="252"/>
      <c r="DD122" s="252"/>
      <c r="DE122" s="252"/>
      <c r="DF122" s="252"/>
      <c r="DG122" s="252"/>
      <c r="DH122" s="252"/>
      <c r="DI122" s="252"/>
      <c r="DJ122" s="252"/>
      <c r="DK122" s="252"/>
      <c r="DL122" s="252"/>
      <c r="DM122" s="252"/>
      <c r="DN122" s="252"/>
      <c r="DO122" s="252"/>
      <c r="DP122" s="252"/>
      <c r="DQ122" s="252"/>
      <c r="DR122" s="252"/>
      <c r="DS122" s="252"/>
      <c r="DT122" s="252"/>
      <c r="DU122" s="252"/>
      <c r="DV122" s="252"/>
      <c r="DW122" s="252"/>
      <c r="DX122" s="252"/>
      <c r="DY122" s="252"/>
      <c r="DZ122" s="252"/>
      <c r="EA122" s="252"/>
      <c r="EB122" s="252"/>
      <c r="EC122" s="252"/>
      <c r="ED122" s="252"/>
      <c r="EE122" s="252"/>
      <c r="EF122" s="252"/>
      <c r="EG122" s="252"/>
      <c r="EH122" s="252"/>
      <c r="EI122" s="252"/>
      <c r="EJ122" s="252"/>
      <c r="EK122" s="252"/>
      <c r="EL122" s="252"/>
      <c r="EM122" s="252"/>
      <c r="EN122" s="252"/>
      <c r="EO122" s="252"/>
      <c r="EP122" s="252"/>
      <c r="EQ122" s="252"/>
      <c r="ER122" s="252"/>
      <c r="ES122" s="252"/>
      <c r="ET122" s="252"/>
      <c r="EU122" s="252"/>
      <c r="EV122" s="252"/>
      <c r="EW122" s="252"/>
      <c r="EX122" s="252"/>
      <c r="EY122" s="252"/>
      <c r="EZ122" s="252"/>
      <c r="FA122" s="252"/>
      <c r="FB122" s="252"/>
      <c r="FC122" s="252"/>
      <c r="FD122" s="252"/>
      <c r="FE122" s="252"/>
      <c r="FF122" s="252"/>
      <c r="FG122" s="252"/>
      <c r="FH122" s="252"/>
      <c r="FI122" s="252"/>
      <c r="FJ122" s="252"/>
      <c r="FK122" s="252"/>
      <c r="FL122" s="252"/>
      <c r="FM122" s="252"/>
      <c r="FN122" s="252"/>
      <c r="FO122" s="252"/>
      <c r="FP122" s="252"/>
      <c r="FQ122" s="252"/>
      <c r="FR122" s="252"/>
      <c r="FS122" s="252"/>
      <c r="FT122" s="252"/>
      <c r="FU122" s="252"/>
      <c r="FV122" s="252"/>
      <c r="FW122" s="252"/>
      <c r="FX122" s="252"/>
      <c r="FY122" s="252"/>
      <c r="FZ122" s="252"/>
      <c r="GA122" s="252"/>
      <c r="GB122" s="252"/>
      <c r="GC122" s="252"/>
      <c r="GD122" s="252"/>
      <c r="GE122" s="252"/>
      <c r="GF122" s="252"/>
      <c r="GG122" s="252"/>
      <c r="GH122" s="252"/>
      <c r="GI122" s="252"/>
      <c r="GJ122" s="252"/>
      <c r="GK122" s="252"/>
      <c r="GL122" s="252"/>
      <c r="GM122" s="252"/>
      <c r="GN122" s="252"/>
      <c r="GO122" s="252"/>
      <c r="GP122" s="252"/>
      <c r="GQ122" s="252"/>
      <c r="GR122" s="252"/>
      <c r="GS122" s="252"/>
      <c r="GT122" s="252"/>
      <c r="GU122" s="252"/>
      <c r="GV122" s="252"/>
      <c r="GW122" s="252"/>
      <c r="GX122" s="252"/>
      <c r="GY122" s="252"/>
      <c r="GZ122" s="252"/>
      <c r="HA122" s="252"/>
      <c r="HB122" s="252"/>
      <c r="HC122" s="252"/>
      <c r="HD122" s="252"/>
      <c r="HE122" s="252"/>
      <c r="HF122" s="252"/>
      <c r="HG122" s="252"/>
      <c r="HH122" s="252"/>
      <c r="HI122" s="252"/>
      <c r="HJ122" s="252"/>
      <c r="HK122" s="252"/>
      <c r="HL122" s="252"/>
      <c r="HM122" s="252"/>
      <c r="HN122" s="252"/>
      <c r="HO122" s="252"/>
      <c r="HP122" s="252"/>
      <c r="HQ122" s="252"/>
      <c r="HR122" s="252"/>
      <c r="HS122" s="252"/>
      <c r="HT122" s="252"/>
      <c r="HU122" s="252"/>
      <c r="HV122" s="252"/>
      <c r="HW122" s="252"/>
      <c r="HX122" s="252"/>
      <c r="HY122" s="252"/>
      <c r="HZ122" s="252"/>
      <c r="IA122" s="252"/>
      <c r="IB122" s="252"/>
      <c r="IC122" s="252"/>
      <c r="ID122" s="252"/>
      <c r="IE122" s="252"/>
      <c r="IF122" s="252"/>
      <c r="IG122" s="252"/>
      <c r="IH122" s="252"/>
      <c r="II122" s="252"/>
      <c r="IJ122" s="252"/>
      <c r="IK122" s="252"/>
      <c r="IL122" s="252"/>
      <c r="IM122" s="252"/>
      <c r="IN122" s="252"/>
      <c r="IO122" s="252"/>
      <c r="IP122" s="252"/>
      <c r="IQ122" s="252"/>
      <c r="IR122" s="252"/>
      <c r="IS122" s="252"/>
      <c r="IT122" s="252"/>
      <c r="IU122" s="252"/>
      <c r="IV122" s="252"/>
      <c r="IW122" s="252"/>
      <c r="IX122" s="252"/>
      <c r="IY122" s="252"/>
      <c r="IZ122" s="252"/>
      <c r="JA122" s="252"/>
      <c r="JB122" s="252"/>
      <c r="JC122" s="252"/>
      <c r="JD122" s="252"/>
      <c r="JE122" s="252"/>
      <c r="JF122" s="252"/>
      <c r="JG122" s="252"/>
      <c r="JH122" s="252"/>
      <c r="JI122" s="252"/>
      <c r="JJ122" s="252"/>
      <c r="JK122" s="252"/>
      <c r="JL122" s="252"/>
    </row>
    <row r="123" spans="1:272" s="330" customFormat="1">
      <c r="A123" s="253"/>
      <c r="B123" s="252"/>
      <c r="C123" s="252"/>
      <c r="D123" s="252"/>
      <c r="E123" s="252"/>
      <c r="F123" s="252"/>
      <c r="G123" s="252"/>
      <c r="H123" s="252"/>
      <c r="I123" s="252"/>
      <c r="J123" s="252"/>
      <c r="K123" s="252"/>
      <c r="L123" s="252"/>
      <c r="M123" s="252"/>
      <c r="N123" s="252"/>
      <c r="O123" s="252"/>
      <c r="P123" s="332"/>
      <c r="Q123" s="252"/>
      <c r="R123" s="252"/>
      <c r="S123" s="252"/>
      <c r="T123" s="252"/>
      <c r="U123" s="252"/>
      <c r="V123" s="252"/>
      <c r="W123" s="252"/>
      <c r="X123" s="252"/>
      <c r="Y123" s="252"/>
      <c r="Z123" s="252"/>
      <c r="AA123" s="252"/>
      <c r="AB123" s="252"/>
      <c r="AC123" s="252"/>
      <c r="AD123" s="332"/>
      <c r="AE123" s="252"/>
      <c r="AF123" s="252"/>
      <c r="AG123" s="252"/>
      <c r="AH123" s="252"/>
      <c r="AI123" s="252"/>
      <c r="AJ123" s="252"/>
      <c r="AK123" s="252"/>
      <c r="AL123" s="252"/>
      <c r="AM123" s="252"/>
      <c r="AN123" s="252"/>
      <c r="AO123" s="252"/>
      <c r="AP123" s="252"/>
      <c r="AQ123" s="252"/>
      <c r="AR123" s="332"/>
      <c r="AS123" s="332"/>
      <c r="AT123" s="332"/>
      <c r="AU123" s="332"/>
      <c r="AV123" s="332"/>
      <c r="AW123" s="332"/>
      <c r="AX123" s="332"/>
      <c r="AY123" s="332"/>
      <c r="AZ123" s="332"/>
      <c r="BA123" s="332"/>
      <c r="BB123" s="332"/>
      <c r="BC123" s="332"/>
      <c r="BD123" s="332"/>
      <c r="BE123" s="332"/>
      <c r="BF123" s="332"/>
      <c r="BG123" s="332"/>
      <c r="BH123" s="332"/>
      <c r="BI123" s="332"/>
      <c r="BJ123" s="332"/>
      <c r="BK123" s="332"/>
      <c r="BL123" s="332"/>
      <c r="BM123" s="332"/>
      <c r="BN123" s="332"/>
      <c r="BO123" s="332"/>
      <c r="BP123" s="332"/>
      <c r="BQ123" s="332"/>
      <c r="BR123" s="332"/>
      <c r="BS123" s="332"/>
      <c r="BT123" s="332"/>
      <c r="BU123" s="332"/>
      <c r="BV123" s="332"/>
      <c r="BW123" s="332"/>
      <c r="BX123" s="332"/>
      <c r="BY123" s="332"/>
      <c r="BZ123" s="332"/>
      <c r="CA123" s="332"/>
      <c r="CB123" s="332"/>
      <c r="CC123" s="332"/>
      <c r="CD123" s="332"/>
      <c r="CE123" s="332"/>
      <c r="CF123" s="332"/>
      <c r="CG123" s="332"/>
      <c r="CH123" s="252"/>
      <c r="CI123" s="252"/>
      <c r="CJ123" s="252"/>
      <c r="CK123" s="252"/>
      <c r="CL123" s="252"/>
      <c r="CM123" s="252"/>
      <c r="CN123" s="252"/>
      <c r="CO123" s="252"/>
      <c r="CP123" s="252"/>
      <c r="CQ123" s="252"/>
      <c r="CR123" s="252"/>
      <c r="CS123" s="252"/>
      <c r="CT123" s="252"/>
      <c r="CU123" s="252"/>
      <c r="CV123" s="252"/>
      <c r="CW123" s="252"/>
      <c r="CX123" s="252"/>
      <c r="CY123" s="252"/>
      <c r="CZ123" s="252"/>
      <c r="DA123" s="252"/>
      <c r="DB123" s="252"/>
      <c r="DC123" s="252"/>
      <c r="DD123" s="252"/>
      <c r="DE123" s="252"/>
      <c r="DF123" s="252"/>
      <c r="DG123" s="252"/>
      <c r="DH123" s="252"/>
      <c r="DI123" s="252"/>
      <c r="DJ123" s="252"/>
      <c r="DK123" s="252"/>
      <c r="DL123" s="252"/>
      <c r="DM123" s="252"/>
      <c r="DN123" s="252"/>
      <c r="DO123" s="252"/>
      <c r="DP123" s="252"/>
      <c r="DQ123" s="252"/>
      <c r="DR123" s="252"/>
      <c r="DS123" s="252"/>
      <c r="DT123" s="252"/>
      <c r="DU123" s="252"/>
      <c r="DV123" s="252"/>
      <c r="DW123" s="252"/>
      <c r="DX123" s="252"/>
      <c r="DY123" s="252"/>
      <c r="DZ123" s="252"/>
      <c r="EA123" s="252"/>
      <c r="EB123" s="252"/>
      <c r="EC123" s="252"/>
      <c r="ED123" s="252"/>
      <c r="EE123" s="252"/>
      <c r="EF123" s="252"/>
      <c r="EG123" s="252"/>
      <c r="EH123" s="252"/>
      <c r="EI123" s="252"/>
      <c r="EJ123" s="252"/>
      <c r="EK123" s="252"/>
      <c r="EL123" s="252"/>
      <c r="EM123" s="252"/>
      <c r="EN123" s="252"/>
      <c r="EO123" s="252"/>
      <c r="EP123" s="252"/>
      <c r="EQ123" s="252"/>
      <c r="ER123" s="252"/>
      <c r="ES123" s="252"/>
      <c r="ET123" s="252"/>
      <c r="EU123" s="252"/>
      <c r="EV123" s="252"/>
      <c r="EW123" s="252"/>
      <c r="EX123" s="252"/>
      <c r="EY123" s="252"/>
      <c r="EZ123" s="252"/>
      <c r="FA123" s="252"/>
      <c r="FB123" s="252"/>
      <c r="FC123" s="252"/>
      <c r="FD123" s="252"/>
      <c r="FE123" s="252"/>
      <c r="FF123" s="252"/>
      <c r="FG123" s="252"/>
      <c r="FH123" s="252"/>
      <c r="FI123" s="252"/>
      <c r="FJ123" s="252"/>
      <c r="FK123" s="252"/>
      <c r="FL123" s="252"/>
      <c r="FM123" s="252"/>
      <c r="FN123" s="252"/>
      <c r="FO123" s="252"/>
      <c r="FP123" s="252"/>
      <c r="FQ123" s="252"/>
      <c r="FR123" s="252"/>
      <c r="FS123" s="252"/>
      <c r="FT123" s="252"/>
      <c r="FU123" s="252"/>
      <c r="FV123" s="252"/>
      <c r="FW123" s="252"/>
      <c r="FX123" s="252"/>
      <c r="FY123" s="252"/>
      <c r="FZ123" s="252"/>
      <c r="GA123" s="252"/>
      <c r="GB123" s="252"/>
      <c r="GC123" s="252"/>
      <c r="GD123" s="252"/>
      <c r="GE123" s="252"/>
      <c r="GF123" s="252"/>
      <c r="GG123" s="252"/>
      <c r="GH123" s="252"/>
      <c r="GI123" s="252"/>
      <c r="GJ123" s="252"/>
      <c r="GK123" s="252"/>
      <c r="GL123" s="252"/>
      <c r="GM123" s="252"/>
      <c r="GN123" s="252"/>
      <c r="GO123" s="252"/>
      <c r="GP123" s="252"/>
      <c r="GQ123" s="252"/>
      <c r="GR123" s="252"/>
      <c r="GS123" s="252"/>
      <c r="GT123" s="252"/>
      <c r="GU123" s="252"/>
      <c r="GV123" s="252"/>
      <c r="GW123" s="252"/>
      <c r="GX123" s="252"/>
      <c r="GY123" s="252"/>
      <c r="GZ123" s="252"/>
      <c r="HA123" s="252"/>
      <c r="HB123" s="252"/>
      <c r="HC123" s="252"/>
      <c r="HD123" s="252"/>
      <c r="HE123" s="252"/>
      <c r="HF123" s="252"/>
      <c r="HG123" s="252"/>
      <c r="HH123" s="252"/>
      <c r="HI123" s="252"/>
      <c r="HJ123" s="252"/>
      <c r="HK123" s="252"/>
      <c r="HL123" s="252"/>
      <c r="HM123" s="252"/>
      <c r="HN123" s="252"/>
      <c r="HO123" s="252"/>
      <c r="HP123" s="252"/>
      <c r="HQ123" s="252"/>
      <c r="HR123" s="252"/>
      <c r="HS123" s="252"/>
      <c r="HT123" s="252"/>
      <c r="HU123" s="252"/>
      <c r="HV123" s="252"/>
      <c r="HW123" s="252"/>
      <c r="HX123" s="252"/>
      <c r="HY123" s="252"/>
      <c r="HZ123" s="252"/>
      <c r="IA123" s="252"/>
      <c r="IB123" s="252"/>
      <c r="IC123" s="252"/>
      <c r="ID123" s="252"/>
      <c r="IE123" s="252"/>
      <c r="IF123" s="252"/>
      <c r="IG123" s="252"/>
      <c r="IH123" s="252"/>
      <c r="II123" s="252"/>
      <c r="IJ123" s="252"/>
      <c r="IK123" s="252"/>
      <c r="IL123" s="252"/>
      <c r="IM123" s="252"/>
      <c r="IN123" s="252"/>
      <c r="IO123" s="252"/>
      <c r="IP123" s="252"/>
      <c r="IQ123" s="252"/>
      <c r="IR123" s="252"/>
      <c r="IS123" s="252"/>
      <c r="IT123" s="252"/>
      <c r="IU123" s="252"/>
      <c r="IV123" s="252"/>
      <c r="IW123" s="252"/>
      <c r="IX123" s="252"/>
      <c r="IY123" s="252"/>
      <c r="IZ123" s="252"/>
      <c r="JA123" s="252"/>
      <c r="JB123" s="252"/>
      <c r="JC123" s="252"/>
      <c r="JD123" s="252"/>
      <c r="JE123" s="252"/>
      <c r="JF123" s="252"/>
      <c r="JG123" s="252"/>
      <c r="JH123" s="252"/>
      <c r="JI123" s="252"/>
      <c r="JJ123" s="252"/>
      <c r="JK123" s="252"/>
      <c r="JL123" s="252"/>
    </row>
    <row r="124" spans="1:272" s="330" customFormat="1">
      <c r="A124" s="253"/>
      <c r="B124" s="252"/>
      <c r="C124" s="252"/>
      <c r="D124" s="252"/>
      <c r="E124" s="252"/>
      <c r="F124" s="252"/>
      <c r="G124" s="252"/>
      <c r="H124" s="252"/>
      <c r="I124" s="252"/>
      <c r="J124" s="252"/>
      <c r="K124" s="252"/>
      <c r="L124" s="252"/>
      <c r="M124" s="252"/>
      <c r="N124" s="252"/>
      <c r="O124" s="252"/>
      <c r="P124" s="332"/>
      <c r="Q124" s="252"/>
      <c r="R124" s="252"/>
      <c r="S124" s="252"/>
      <c r="T124" s="252"/>
      <c r="U124" s="252"/>
      <c r="V124" s="252"/>
      <c r="W124" s="252"/>
      <c r="X124" s="252"/>
      <c r="Y124" s="252"/>
      <c r="Z124" s="252"/>
      <c r="AA124" s="252"/>
      <c r="AB124" s="252"/>
      <c r="AC124" s="252"/>
      <c r="AD124" s="332"/>
      <c r="AE124" s="252"/>
      <c r="AF124" s="252"/>
      <c r="AG124" s="252"/>
      <c r="AH124" s="252"/>
      <c r="AI124" s="252"/>
      <c r="AJ124" s="252"/>
      <c r="AK124" s="252"/>
      <c r="AL124" s="252"/>
      <c r="AM124" s="252"/>
      <c r="AN124" s="252"/>
      <c r="AO124" s="252"/>
      <c r="AP124" s="252"/>
      <c r="AQ124" s="252"/>
      <c r="AR124" s="332"/>
      <c r="AS124" s="332"/>
      <c r="AT124" s="332"/>
      <c r="AU124" s="332"/>
      <c r="AV124" s="332"/>
      <c r="AW124" s="332"/>
      <c r="AX124" s="332"/>
      <c r="AY124" s="332"/>
      <c r="AZ124" s="332"/>
      <c r="BA124" s="332"/>
      <c r="BB124" s="332"/>
      <c r="BC124" s="332"/>
      <c r="BD124" s="332"/>
      <c r="BE124" s="332"/>
      <c r="BF124" s="332"/>
      <c r="BG124" s="332"/>
      <c r="BH124" s="332"/>
      <c r="BI124" s="332"/>
      <c r="BJ124" s="332"/>
      <c r="BK124" s="332"/>
      <c r="BL124" s="332"/>
      <c r="BM124" s="332"/>
      <c r="BN124" s="332"/>
      <c r="BO124" s="332"/>
      <c r="BP124" s="332"/>
      <c r="BQ124" s="332"/>
      <c r="BR124" s="332"/>
      <c r="BS124" s="332"/>
      <c r="BT124" s="332"/>
      <c r="BU124" s="332"/>
      <c r="BV124" s="332"/>
      <c r="BW124" s="332"/>
      <c r="BX124" s="332"/>
      <c r="BY124" s="332"/>
      <c r="BZ124" s="332"/>
      <c r="CA124" s="332"/>
      <c r="CB124" s="332"/>
      <c r="CC124" s="332"/>
      <c r="CD124" s="332"/>
      <c r="CE124" s="332"/>
      <c r="CF124" s="332"/>
      <c r="CG124" s="332"/>
      <c r="CH124" s="252"/>
      <c r="CI124" s="252"/>
      <c r="CJ124" s="252"/>
      <c r="CK124" s="252"/>
      <c r="CL124" s="252"/>
      <c r="CM124" s="252"/>
      <c r="CN124" s="252"/>
      <c r="CO124" s="252"/>
      <c r="CP124" s="252"/>
      <c r="CQ124" s="252"/>
      <c r="CR124" s="252"/>
      <c r="CS124" s="252"/>
      <c r="CT124" s="252"/>
      <c r="CU124" s="252"/>
      <c r="CV124" s="252"/>
      <c r="CW124" s="252"/>
      <c r="CX124" s="252"/>
      <c r="CY124" s="252"/>
      <c r="CZ124" s="252"/>
      <c r="DA124" s="252"/>
      <c r="DB124" s="252"/>
      <c r="DC124" s="252"/>
      <c r="DD124" s="252"/>
      <c r="DE124" s="252"/>
      <c r="DF124" s="252"/>
      <c r="DG124" s="252"/>
      <c r="DH124" s="252"/>
      <c r="DI124" s="252"/>
      <c r="DJ124" s="252"/>
      <c r="DK124" s="252"/>
      <c r="DL124" s="252"/>
      <c r="DM124" s="252"/>
      <c r="DN124" s="252"/>
      <c r="DO124" s="252"/>
      <c r="DP124" s="252"/>
      <c r="DQ124" s="252"/>
      <c r="DR124" s="252"/>
      <c r="DS124" s="252"/>
      <c r="DT124" s="252"/>
      <c r="DU124" s="252"/>
      <c r="DV124" s="252"/>
      <c r="DW124" s="252"/>
      <c r="DX124" s="252"/>
      <c r="DY124" s="252"/>
      <c r="DZ124" s="252"/>
      <c r="EA124" s="252"/>
      <c r="EB124" s="252"/>
      <c r="EC124" s="252"/>
      <c r="ED124" s="252"/>
      <c r="EE124" s="252"/>
      <c r="EF124" s="252"/>
      <c r="EG124" s="252"/>
      <c r="EH124" s="252"/>
      <c r="EI124" s="252"/>
      <c r="EJ124" s="252"/>
      <c r="EK124" s="252"/>
      <c r="EL124" s="252"/>
      <c r="EM124" s="252"/>
      <c r="EN124" s="252"/>
      <c r="EO124" s="252"/>
      <c r="EP124" s="252"/>
      <c r="EQ124" s="252"/>
      <c r="ER124" s="252"/>
      <c r="ES124" s="252"/>
      <c r="ET124" s="252"/>
      <c r="EU124" s="252"/>
      <c r="EV124" s="252"/>
      <c r="EW124" s="252"/>
      <c r="EX124" s="252"/>
      <c r="EY124" s="252"/>
      <c r="EZ124" s="252"/>
      <c r="FA124" s="252"/>
      <c r="FB124" s="252"/>
      <c r="FC124" s="252"/>
      <c r="FD124" s="252"/>
      <c r="FE124" s="252"/>
      <c r="FF124" s="252"/>
      <c r="FG124" s="252"/>
      <c r="FH124" s="252"/>
      <c r="FI124" s="252"/>
      <c r="FJ124" s="252"/>
      <c r="FK124" s="252"/>
      <c r="FL124" s="252"/>
      <c r="FM124" s="252"/>
      <c r="FN124" s="252"/>
      <c r="FO124" s="252"/>
      <c r="FP124" s="252"/>
      <c r="FQ124" s="252"/>
      <c r="FR124" s="252"/>
      <c r="FS124" s="252"/>
      <c r="FT124" s="252"/>
      <c r="FU124" s="252"/>
      <c r="FV124" s="252"/>
      <c r="FW124" s="252"/>
      <c r="FX124" s="252"/>
      <c r="FY124" s="252"/>
      <c r="FZ124" s="252"/>
      <c r="GA124" s="252"/>
      <c r="GB124" s="252"/>
      <c r="GC124" s="252"/>
      <c r="GD124" s="252"/>
      <c r="GE124" s="252"/>
      <c r="GF124" s="252"/>
      <c r="GG124" s="252"/>
      <c r="GH124" s="252"/>
      <c r="GI124" s="252"/>
      <c r="GJ124" s="252"/>
      <c r="GK124" s="252"/>
      <c r="GL124" s="252"/>
      <c r="GM124" s="252"/>
      <c r="GN124" s="252"/>
      <c r="GO124" s="252"/>
      <c r="GP124" s="252"/>
      <c r="GQ124" s="252"/>
      <c r="GR124" s="252"/>
      <c r="GS124" s="252"/>
      <c r="GT124" s="252"/>
      <c r="GU124" s="252"/>
      <c r="GV124" s="252"/>
      <c r="GW124" s="252"/>
      <c r="GX124" s="252"/>
      <c r="GY124" s="252"/>
      <c r="GZ124" s="252"/>
      <c r="HA124" s="252"/>
      <c r="HB124" s="252"/>
      <c r="HC124" s="252"/>
      <c r="HD124" s="252"/>
      <c r="HE124" s="252"/>
      <c r="HF124" s="252"/>
      <c r="HG124" s="252"/>
      <c r="HH124" s="252"/>
      <c r="HI124" s="252"/>
      <c r="HJ124" s="252"/>
      <c r="HK124" s="252"/>
      <c r="HL124" s="252"/>
      <c r="HM124" s="252"/>
      <c r="HN124" s="252"/>
      <c r="HO124" s="252"/>
      <c r="HP124" s="252"/>
      <c r="HQ124" s="252"/>
      <c r="HR124" s="252"/>
      <c r="HS124" s="252"/>
      <c r="HT124" s="252"/>
      <c r="HU124" s="252"/>
      <c r="HV124" s="252"/>
      <c r="HW124" s="252"/>
      <c r="HX124" s="252"/>
      <c r="HY124" s="252"/>
      <c r="HZ124" s="252"/>
      <c r="IA124" s="252"/>
      <c r="IB124" s="252"/>
      <c r="IC124" s="252"/>
      <c r="ID124" s="252"/>
      <c r="IE124" s="252"/>
      <c r="IF124" s="252"/>
      <c r="IG124" s="252"/>
      <c r="IH124" s="252"/>
      <c r="II124" s="252"/>
      <c r="IJ124" s="252"/>
      <c r="IK124" s="252"/>
      <c r="IL124" s="252"/>
      <c r="IM124" s="252"/>
      <c r="IN124" s="252"/>
      <c r="IO124" s="252"/>
      <c r="IP124" s="252"/>
      <c r="IQ124" s="252"/>
      <c r="IR124" s="252"/>
      <c r="IS124" s="252"/>
      <c r="IT124" s="252"/>
      <c r="IU124" s="252"/>
      <c r="IV124" s="252"/>
      <c r="IW124" s="252"/>
      <c r="IX124" s="252"/>
      <c r="IY124" s="252"/>
      <c r="IZ124" s="252"/>
      <c r="JA124" s="252"/>
      <c r="JB124" s="252"/>
      <c r="JC124" s="252"/>
      <c r="JD124" s="252"/>
      <c r="JE124" s="252"/>
      <c r="JF124" s="252"/>
      <c r="JG124" s="252"/>
      <c r="JH124" s="252"/>
      <c r="JI124" s="252"/>
      <c r="JJ124" s="252"/>
      <c r="JK124" s="252"/>
      <c r="JL124" s="252"/>
    </row>
    <row r="125" spans="1:272" s="330" customFormat="1">
      <c r="A125" s="253"/>
      <c r="B125" s="252"/>
      <c r="C125" s="252"/>
      <c r="D125" s="252"/>
      <c r="E125" s="252"/>
      <c r="F125" s="252"/>
      <c r="G125" s="252"/>
      <c r="H125" s="252"/>
      <c r="I125" s="252"/>
      <c r="J125" s="252"/>
      <c r="K125" s="252"/>
      <c r="L125" s="252"/>
      <c r="M125" s="252"/>
      <c r="N125" s="252"/>
      <c r="O125" s="252"/>
      <c r="P125" s="332"/>
      <c r="Q125" s="252"/>
      <c r="R125" s="252"/>
      <c r="S125" s="252"/>
      <c r="T125" s="252"/>
      <c r="U125" s="252"/>
      <c r="V125" s="252"/>
      <c r="W125" s="252"/>
      <c r="X125" s="252"/>
      <c r="Y125" s="252"/>
      <c r="Z125" s="252"/>
      <c r="AA125" s="252"/>
      <c r="AB125" s="252"/>
      <c r="AC125" s="252"/>
      <c r="AD125" s="332"/>
      <c r="AE125" s="252"/>
      <c r="AF125" s="252"/>
      <c r="AG125" s="252"/>
      <c r="AH125" s="252"/>
      <c r="AI125" s="252"/>
      <c r="AJ125" s="252"/>
      <c r="AK125" s="252"/>
      <c r="AL125" s="252"/>
      <c r="AM125" s="252"/>
      <c r="AN125" s="252"/>
      <c r="AO125" s="252"/>
      <c r="AP125" s="252"/>
      <c r="AQ125" s="252"/>
      <c r="AR125" s="332"/>
      <c r="AS125" s="332"/>
      <c r="AT125" s="332"/>
      <c r="AU125" s="332"/>
      <c r="AV125" s="332"/>
      <c r="AW125" s="332"/>
      <c r="AX125" s="332"/>
      <c r="AY125" s="332"/>
      <c r="AZ125" s="332"/>
      <c r="BA125" s="332"/>
      <c r="BB125" s="332"/>
      <c r="BC125" s="332"/>
      <c r="BD125" s="332"/>
      <c r="BE125" s="332"/>
      <c r="BF125" s="332"/>
      <c r="BG125" s="332"/>
      <c r="BH125" s="332"/>
      <c r="BI125" s="332"/>
      <c r="BJ125" s="332"/>
      <c r="BK125" s="332"/>
      <c r="BL125" s="332"/>
      <c r="BM125" s="332"/>
      <c r="BN125" s="332"/>
      <c r="BO125" s="332"/>
      <c r="BP125" s="332"/>
      <c r="BQ125" s="332"/>
      <c r="BR125" s="332"/>
      <c r="BS125" s="332"/>
      <c r="BT125" s="332"/>
      <c r="BU125" s="332"/>
      <c r="BV125" s="332"/>
      <c r="BW125" s="332"/>
      <c r="BX125" s="332"/>
      <c r="BY125" s="332"/>
      <c r="BZ125" s="332"/>
      <c r="CA125" s="332"/>
      <c r="CB125" s="332"/>
      <c r="CC125" s="332"/>
      <c r="CD125" s="332"/>
      <c r="CE125" s="332"/>
      <c r="CF125" s="332"/>
      <c r="CG125" s="332"/>
      <c r="CH125" s="252"/>
      <c r="CI125" s="252"/>
      <c r="CJ125" s="252"/>
      <c r="CK125" s="252"/>
      <c r="CL125" s="252"/>
      <c r="CM125" s="252"/>
      <c r="CN125" s="252"/>
      <c r="CO125" s="252"/>
      <c r="CP125" s="252"/>
      <c r="CQ125" s="252"/>
      <c r="CR125" s="252"/>
      <c r="CS125" s="252"/>
      <c r="CT125" s="252"/>
      <c r="CU125" s="252"/>
      <c r="CV125" s="252"/>
      <c r="CW125" s="252"/>
      <c r="CX125" s="252"/>
      <c r="CY125" s="252"/>
      <c r="CZ125" s="252"/>
      <c r="DA125" s="252"/>
      <c r="DB125" s="252"/>
      <c r="DC125" s="252"/>
      <c r="DD125" s="252"/>
      <c r="DE125" s="252"/>
      <c r="DF125" s="252"/>
      <c r="DG125" s="252"/>
      <c r="DH125" s="252"/>
      <c r="DI125" s="252"/>
      <c r="DJ125" s="252"/>
      <c r="DK125" s="252"/>
      <c r="DL125" s="252"/>
      <c r="DM125" s="252"/>
      <c r="DN125" s="252"/>
      <c r="DO125" s="252"/>
      <c r="DP125" s="252"/>
      <c r="DQ125" s="252"/>
      <c r="DR125" s="252"/>
      <c r="DS125" s="252"/>
      <c r="DT125" s="252"/>
      <c r="DU125" s="252"/>
      <c r="DV125" s="252"/>
      <c r="DW125" s="252"/>
      <c r="DX125" s="252"/>
      <c r="DY125" s="252"/>
      <c r="DZ125" s="252"/>
      <c r="EA125" s="252"/>
      <c r="EB125" s="252"/>
      <c r="EC125" s="252"/>
      <c r="ED125" s="252"/>
      <c r="EE125" s="252"/>
      <c r="EF125" s="252"/>
      <c r="EG125" s="252"/>
      <c r="EH125" s="252"/>
      <c r="EI125" s="252"/>
      <c r="EJ125" s="252"/>
      <c r="EK125" s="252"/>
      <c r="EL125" s="252"/>
      <c r="EM125" s="252"/>
      <c r="EN125" s="252"/>
      <c r="EO125" s="252"/>
      <c r="EP125" s="252"/>
      <c r="EQ125" s="252"/>
      <c r="ER125" s="252"/>
      <c r="ES125" s="252"/>
      <c r="ET125" s="252"/>
      <c r="EU125" s="252"/>
      <c r="EV125" s="252"/>
      <c r="EW125" s="252"/>
      <c r="EX125" s="252"/>
      <c r="EY125" s="252"/>
      <c r="EZ125" s="252"/>
      <c r="FA125" s="252"/>
      <c r="FB125" s="252"/>
      <c r="FC125" s="252"/>
      <c r="FD125" s="252"/>
      <c r="FE125" s="252"/>
      <c r="FF125" s="252"/>
      <c r="FG125" s="252"/>
      <c r="FH125" s="252"/>
      <c r="FI125" s="252"/>
      <c r="FJ125" s="252"/>
      <c r="FK125" s="252"/>
      <c r="FL125" s="252"/>
      <c r="FM125" s="252"/>
      <c r="FN125" s="252"/>
      <c r="FO125" s="252"/>
      <c r="FP125" s="252"/>
      <c r="FQ125" s="252"/>
      <c r="FR125" s="252"/>
      <c r="FS125" s="252"/>
      <c r="FT125" s="252"/>
      <c r="FU125" s="252"/>
      <c r="FV125" s="252"/>
      <c r="FW125" s="252"/>
      <c r="FX125" s="252"/>
      <c r="FY125" s="252"/>
      <c r="FZ125" s="252"/>
      <c r="GA125" s="252"/>
      <c r="GB125" s="252"/>
      <c r="GC125" s="252"/>
      <c r="GD125" s="252"/>
      <c r="GE125" s="252"/>
      <c r="GF125" s="252"/>
      <c r="GG125" s="252"/>
      <c r="GH125" s="252"/>
      <c r="GI125" s="252"/>
      <c r="GJ125" s="252"/>
      <c r="GK125" s="252"/>
      <c r="GL125" s="252"/>
      <c r="GM125" s="252"/>
      <c r="GN125" s="252"/>
      <c r="GO125" s="252"/>
      <c r="GP125" s="252"/>
      <c r="GQ125" s="252"/>
      <c r="GR125" s="252"/>
      <c r="GS125" s="252"/>
      <c r="GT125" s="252"/>
      <c r="GU125" s="252"/>
      <c r="GV125" s="252"/>
      <c r="GW125" s="252"/>
      <c r="GX125" s="252"/>
      <c r="GY125" s="252"/>
      <c r="GZ125" s="252"/>
      <c r="HA125" s="252"/>
      <c r="HB125" s="252"/>
      <c r="HC125" s="252"/>
      <c r="HD125" s="252"/>
      <c r="HE125" s="252"/>
      <c r="HF125" s="252"/>
      <c r="HG125" s="252"/>
      <c r="HH125" s="252"/>
      <c r="HI125" s="252"/>
      <c r="HJ125" s="252"/>
      <c r="HK125" s="252"/>
      <c r="HL125" s="252"/>
      <c r="HM125" s="252"/>
      <c r="HN125" s="252"/>
      <c r="HO125" s="252"/>
      <c r="HP125" s="252"/>
      <c r="HQ125" s="252"/>
      <c r="HR125" s="252"/>
      <c r="HS125" s="252"/>
      <c r="HT125" s="252"/>
      <c r="HU125" s="252"/>
      <c r="HV125" s="252"/>
      <c r="HW125" s="252"/>
      <c r="HX125" s="252"/>
      <c r="HY125" s="252"/>
      <c r="HZ125" s="252"/>
      <c r="IA125" s="252"/>
      <c r="IB125" s="252"/>
      <c r="IC125" s="252"/>
      <c r="ID125" s="252"/>
      <c r="IE125" s="252"/>
      <c r="IF125" s="252"/>
      <c r="IG125" s="252"/>
      <c r="IH125" s="252"/>
      <c r="II125" s="252"/>
      <c r="IJ125" s="252"/>
      <c r="IK125" s="252"/>
      <c r="IL125" s="252"/>
      <c r="IM125" s="252"/>
      <c r="IN125" s="252"/>
      <c r="IO125" s="252"/>
      <c r="IP125" s="252"/>
      <c r="IQ125" s="252"/>
      <c r="IR125" s="252"/>
      <c r="IS125" s="252"/>
      <c r="IT125" s="252"/>
      <c r="IU125" s="252"/>
      <c r="IV125" s="252"/>
      <c r="IW125" s="252"/>
      <c r="IX125" s="252"/>
      <c r="IY125" s="252"/>
      <c r="IZ125" s="252"/>
      <c r="JA125" s="252"/>
      <c r="JB125" s="252"/>
      <c r="JC125" s="252"/>
      <c r="JD125" s="252"/>
      <c r="JE125" s="252"/>
      <c r="JF125" s="252"/>
      <c r="JG125" s="252"/>
      <c r="JH125" s="252"/>
      <c r="JI125" s="252"/>
      <c r="JJ125" s="252"/>
      <c r="JK125" s="252"/>
      <c r="JL125" s="252"/>
    </row>
    <row r="126" spans="1:272" s="330" customFormat="1">
      <c r="A126" s="253"/>
      <c r="B126" s="252"/>
      <c r="C126" s="252"/>
      <c r="D126" s="252"/>
      <c r="E126" s="252"/>
      <c r="F126" s="252"/>
      <c r="G126" s="252"/>
      <c r="H126" s="252"/>
      <c r="I126" s="252"/>
      <c r="J126" s="252"/>
      <c r="K126" s="252"/>
      <c r="L126" s="252"/>
      <c r="M126" s="252"/>
      <c r="N126" s="252"/>
      <c r="O126" s="252"/>
      <c r="P126" s="332"/>
      <c r="Q126" s="252"/>
      <c r="R126" s="252"/>
      <c r="S126" s="252"/>
      <c r="T126" s="252"/>
      <c r="U126" s="252"/>
      <c r="V126" s="252"/>
      <c r="W126" s="252"/>
      <c r="X126" s="252"/>
      <c r="Y126" s="252"/>
      <c r="Z126" s="252"/>
      <c r="AA126" s="252"/>
      <c r="AB126" s="252"/>
      <c r="AC126" s="252"/>
      <c r="AD126" s="332"/>
      <c r="AE126" s="252"/>
      <c r="AF126" s="252"/>
      <c r="AG126" s="252"/>
      <c r="AH126" s="252"/>
      <c r="AI126" s="252"/>
      <c r="AJ126" s="252"/>
      <c r="AK126" s="252"/>
      <c r="AL126" s="252"/>
      <c r="AM126" s="252"/>
      <c r="AN126" s="252"/>
      <c r="AO126" s="252"/>
      <c r="AP126" s="252"/>
      <c r="AQ126" s="252"/>
      <c r="AR126" s="332"/>
      <c r="AS126" s="332"/>
      <c r="AT126" s="332"/>
      <c r="AU126" s="332"/>
      <c r="AV126" s="332"/>
      <c r="AW126" s="332"/>
      <c r="AX126" s="332"/>
      <c r="AY126" s="332"/>
      <c r="AZ126" s="332"/>
      <c r="BA126" s="332"/>
      <c r="BB126" s="332"/>
      <c r="BC126" s="332"/>
      <c r="BD126" s="332"/>
      <c r="BE126" s="332"/>
      <c r="BF126" s="332"/>
      <c r="BG126" s="332"/>
      <c r="BH126" s="332"/>
      <c r="BI126" s="332"/>
      <c r="BJ126" s="332"/>
      <c r="BK126" s="332"/>
      <c r="BL126" s="332"/>
      <c r="BM126" s="332"/>
      <c r="BN126" s="332"/>
      <c r="BO126" s="332"/>
      <c r="BP126" s="332"/>
      <c r="BQ126" s="332"/>
      <c r="BR126" s="332"/>
      <c r="BS126" s="332"/>
      <c r="BT126" s="332"/>
      <c r="BU126" s="332"/>
      <c r="BV126" s="332"/>
      <c r="BW126" s="332"/>
      <c r="BX126" s="332"/>
      <c r="BY126" s="332"/>
      <c r="BZ126" s="332"/>
      <c r="CA126" s="332"/>
      <c r="CB126" s="332"/>
      <c r="CC126" s="332"/>
      <c r="CD126" s="332"/>
      <c r="CE126" s="332"/>
      <c r="CF126" s="332"/>
      <c r="CG126" s="332"/>
      <c r="CH126" s="252"/>
      <c r="CI126" s="252"/>
      <c r="CJ126" s="252"/>
      <c r="CK126" s="252"/>
      <c r="CL126" s="252"/>
      <c r="CM126" s="252"/>
      <c r="CN126" s="252"/>
      <c r="CO126" s="252"/>
      <c r="CP126" s="252"/>
      <c r="CQ126" s="252"/>
      <c r="CR126" s="252"/>
      <c r="CS126" s="252"/>
      <c r="CT126" s="252"/>
      <c r="CU126" s="252"/>
      <c r="CV126" s="252"/>
      <c r="CW126" s="252"/>
      <c r="CX126" s="252"/>
      <c r="CY126" s="252"/>
      <c r="CZ126" s="252"/>
      <c r="DA126" s="252"/>
      <c r="DB126" s="252"/>
      <c r="DC126" s="252"/>
      <c r="DD126" s="252"/>
      <c r="DE126" s="252"/>
      <c r="DF126" s="252"/>
      <c r="DG126" s="252"/>
      <c r="DH126" s="252"/>
      <c r="DI126" s="252"/>
      <c r="DJ126" s="252"/>
      <c r="DK126" s="252"/>
      <c r="DL126" s="252"/>
      <c r="DM126" s="252"/>
      <c r="DN126" s="252"/>
      <c r="DO126" s="252"/>
      <c r="DP126" s="252"/>
      <c r="DQ126" s="252"/>
      <c r="DR126" s="252"/>
      <c r="DS126" s="252"/>
      <c r="DT126" s="252"/>
      <c r="DU126" s="252"/>
      <c r="DV126" s="252"/>
      <c r="DW126" s="252"/>
      <c r="DX126" s="252"/>
      <c r="DY126" s="252"/>
      <c r="DZ126" s="252"/>
      <c r="EA126" s="252"/>
      <c r="EB126" s="252"/>
      <c r="EC126" s="252"/>
      <c r="ED126" s="252"/>
      <c r="EE126" s="252"/>
      <c r="EF126" s="252"/>
      <c r="EG126" s="252"/>
      <c r="EH126" s="252"/>
      <c r="EI126" s="252"/>
      <c r="EJ126" s="252"/>
      <c r="EK126" s="252"/>
      <c r="EL126" s="252"/>
      <c r="EM126" s="252"/>
      <c r="EN126" s="252"/>
      <c r="EO126" s="252"/>
      <c r="EP126" s="252"/>
      <c r="EQ126" s="252"/>
      <c r="ER126" s="252"/>
      <c r="ES126" s="252"/>
      <c r="ET126" s="252"/>
      <c r="EU126" s="252"/>
      <c r="EV126" s="252"/>
      <c r="EW126" s="252"/>
      <c r="EX126" s="252"/>
      <c r="EY126" s="252"/>
      <c r="EZ126" s="252"/>
      <c r="FA126" s="252"/>
      <c r="FB126" s="252"/>
      <c r="FC126" s="252"/>
      <c r="FD126" s="252"/>
      <c r="FE126" s="252"/>
      <c r="FF126" s="252"/>
      <c r="FG126" s="252"/>
      <c r="FH126" s="252"/>
      <c r="FI126" s="252"/>
      <c r="FJ126" s="252"/>
      <c r="FK126" s="252"/>
      <c r="FL126" s="252"/>
      <c r="FM126" s="252"/>
      <c r="FN126" s="252"/>
      <c r="FO126" s="252"/>
      <c r="FP126" s="252"/>
      <c r="FQ126" s="252"/>
      <c r="FR126" s="252"/>
      <c r="FS126" s="252"/>
      <c r="FT126" s="252"/>
      <c r="FU126" s="252"/>
      <c r="FV126" s="252"/>
      <c r="FW126" s="252"/>
      <c r="FX126" s="252"/>
      <c r="FY126" s="252"/>
      <c r="FZ126" s="252"/>
      <c r="GA126" s="252"/>
      <c r="GB126" s="252"/>
      <c r="GC126" s="252"/>
      <c r="GD126" s="252"/>
      <c r="GE126" s="252"/>
      <c r="GF126" s="252"/>
      <c r="GG126" s="252"/>
      <c r="GH126" s="252"/>
      <c r="GI126" s="252"/>
      <c r="GJ126" s="252"/>
      <c r="GK126" s="252"/>
      <c r="GL126" s="252"/>
      <c r="GM126" s="252"/>
      <c r="GN126" s="252"/>
      <c r="GO126" s="252"/>
      <c r="GP126" s="252"/>
      <c r="GQ126" s="252"/>
      <c r="GR126" s="252"/>
      <c r="GS126" s="252"/>
      <c r="GT126" s="252"/>
      <c r="GU126" s="252"/>
      <c r="GV126" s="252"/>
      <c r="GW126" s="252"/>
      <c r="GX126" s="252"/>
      <c r="GY126" s="252"/>
      <c r="GZ126" s="252"/>
      <c r="HA126" s="252"/>
      <c r="HB126" s="252"/>
      <c r="HC126" s="252"/>
      <c r="HD126" s="252"/>
      <c r="HE126" s="252"/>
      <c r="HF126" s="252"/>
      <c r="HG126" s="252"/>
      <c r="HH126" s="252"/>
      <c r="HI126" s="252"/>
      <c r="HJ126" s="252"/>
      <c r="HK126" s="252"/>
      <c r="HL126" s="252"/>
      <c r="HM126" s="252"/>
      <c r="HN126" s="252"/>
      <c r="HO126" s="252"/>
      <c r="HP126" s="252"/>
      <c r="HQ126" s="252"/>
      <c r="HR126" s="252"/>
      <c r="HS126" s="252"/>
      <c r="HT126" s="252"/>
      <c r="HU126" s="252"/>
      <c r="HV126" s="252"/>
      <c r="HW126" s="252"/>
      <c r="HX126" s="252"/>
      <c r="HY126" s="252"/>
      <c r="HZ126" s="252"/>
      <c r="IA126" s="252"/>
      <c r="IB126" s="252"/>
      <c r="IC126" s="252"/>
      <c r="ID126" s="252"/>
      <c r="IE126" s="252"/>
      <c r="IF126" s="252"/>
      <c r="IG126" s="252"/>
      <c r="IH126" s="252"/>
      <c r="II126" s="252"/>
      <c r="IJ126" s="252"/>
      <c r="IK126" s="252"/>
      <c r="IL126" s="252"/>
      <c r="IM126" s="252"/>
      <c r="IN126" s="252"/>
      <c r="IO126" s="252"/>
      <c r="IP126" s="252"/>
      <c r="IQ126" s="252"/>
      <c r="IR126" s="252"/>
      <c r="IS126" s="252"/>
      <c r="IT126" s="252"/>
      <c r="IU126" s="252"/>
      <c r="IV126" s="252"/>
      <c r="IW126" s="252"/>
      <c r="IX126" s="252"/>
      <c r="IY126" s="252"/>
      <c r="IZ126" s="252"/>
      <c r="JA126" s="252"/>
      <c r="JB126" s="252"/>
      <c r="JC126" s="252"/>
      <c r="JD126" s="252"/>
      <c r="JE126" s="252"/>
      <c r="JF126" s="252"/>
      <c r="JG126" s="252"/>
      <c r="JH126" s="252"/>
      <c r="JI126" s="252"/>
      <c r="JJ126" s="252"/>
      <c r="JK126" s="252"/>
      <c r="JL126" s="252"/>
    </row>
  </sheetData>
  <pageMargins left="0.70866141732283472" right="0.70866141732283472" top="0.74803149606299213" bottom="0.74803149606299213" header="0.31496062992125984" footer="0.31496062992125984"/>
  <pageSetup paperSize="9" scale="44" fitToWidth="3" orientation="landscape" r:id="rId1"/>
  <ignoredErrors>
    <ignoredError sqref="B26 B2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263"/>
  <sheetViews>
    <sheetView tabSelected="1" zoomScaleNormal="100" zoomScaleSheetLayoutView="91" workbookViewId="0">
      <selection activeCell="C16" sqref="C16"/>
    </sheetView>
  </sheetViews>
  <sheetFormatPr baseColWidth="10" defaultColWidth="9.83203125" defaultRowHeight="16"/>
  <cols>
    <col min="1" max="1" width="22" style="299" customWidth="1"/>
    <col min="2" max="4" width="15.83203125" style="300" customWidth="1"/>
    <col min="5" max="5" width="15.83203125" style="299" customWidth="1"/>
    <col min="6" max="73" width="9.83203125" style="393"/>
    <col min="74" max="16384" width="9.83203125" style="299"/>
  </cols>
  <sheetData>
    <row r="1" spans="1:73" ht="17">
      <c r="A1" s="301" t="s">
        <v>156</v>
      </c>
      <c r="B1" s="288" t="s">
        <v>1</v>
      </c>
      <c r="C1" s="288" t="s">
        <v>2</v>
      </c>
      <c r="D1" s="288" t="s">
        <v>3</v>
      </c>
      <c r="E1" s="288" t="s">
        <v>0</v>
      </c>
    </row>
    <row r="2" spans="1:73" s="290" customFormat="1" ht="17">
      <c r="A2" s="289" t="s">
        <v>155</v>
      </c>
      <c r="B2" s="291">
        <f>Cashflow!O9-Cashflow!O8</f>
        <v>828552.78</v>
      </c>
      <c r="C2" s="291">
        <f>Cashflow!AC9-Cashflow!AC8</f>
        <v>2376333.7199999997</v>
      </c>
      <c r="D2" s="291">
        <f>Cashflow!AQ9-Cashflow!AQ8</f>
        <v>3923599.32</v>
      </c>
      <c r="E2" s="291">
        <f>D2+C2+B2</f>
        <v>7128485.8199999994</v>
      </c>
      <c r="F2" s="393"/>
      <c r="G2" s="393"/>
      <c r="H2" s="393"/>
      <c r="I2" s="393"/>
      <c r="J2" s="393"/>
      <c r="K2" s="393"/>
      <c r="L2" s="393"/>
      <c r="M2" s="393"/>
      <c r="N2" s="393"/>
      <c r="O2" s="393"/>
      <c r="P2" s="393"/>
      <c r="Q2" s="393"/>
      <c r="R2" s="393"/>
      <c r="S2" s="393"/>
      <c r="T2" s="393"/>
      <c r="U2" s="393"/>
      <c r="V2" s="393"/>
      <c r="W2" s="393"/>
      <c r="X2" s="393"/>
      <c r="Y2" s="393"/>
      <c r="Z2" s="393"/>
      <c r="AA2" s="393"/>
      <c r="AB2" s="393"/>
      <c r="AC2" s="393"/>
      <c r="AD2" s="393"/>
      <c r="AE2" s="393"/>
      <c r="AF2" s="393"/>
      <c r="AG2" s="393"/>
      <c r="AH2" s="393"/>
      <c r="AI2" s="393"/>
      <c r="AJ2" s="393"/>
      <c r="AK2" s="393"/>
      <c r="AL2" s="393"/>
      <c r="AM2" s="393"/>
      <c r="AN2" s="393"/>
      <c r="AO2" s="393"/>
      <c r="AP2" s="393"/>
      <c r="AQ2" s="393"/>
      <c r="AR2" s="393"/>
      <c r="AS2" s="393"/>
      <c r="AT2" s="393"/>
      <c r="AU2" s="393"/>
      <c r="AV2" s="393"/>
      <c r="AW2" s="393"/>
      <c r="AX2" s="393"/>
      <c r="AY2" s="393"/>
      <c r="AZ2" s="393"/>
      <c r="BA2" s="393"/>
      <c r="BB2" s="393"/>
      <c r="BC2" s="393"/>
      <c r="BD2" s="393"/>
      <c r="BE2" s="393"/>
      <c r="BF2" s="393"/>
      <c r="BG2" s="393"/>
      <c r="BH2" s="393"/>
      <c r="BI2" s="393"/>
      <c r="BJ2" s="393"/>
      <c r="BK2" s="393"/>
      <c r="BL2" s="393"/>
      <c r="BM2" s="393"/>
      <c r="BN2" s="393"/>
      <c r="BO2" s="393"/>
      <c r="BP2" s="393"/>
      <c r="BQ2" s="393"/>
      <c r="BR2" s="393"/>
      <c r="BS2" s="393"/>
      <c r="BT2" s="393"/>
      <c r="BU2" s="393"/>
    </row>
    <row r="3" spans="1:73" s="293" customFormat="1" ht="17">
      <c r="A3" s="292" t="s">
        <v>151</v>
      </c>
      <c r="B3" s="294">
        <f>Cashflow!O36</f>
        <v>639725.01960000012</v>
      </c>
      <c r="C3" s="294">
        <f>Cashflow!AC36</f>
        <v>1758789.76</v>
      </c>
      <c r="D3" s="294">
        <f>Cashflow!AQ36</f>
        <v>2894721.8560000006</v>
      </c>
      <c r="E3" s="294">
        <f>D3+C3+B3</f>
        <v>5293236.6356000006</v>
      </c>
      <c r="F3" s="393"/>
      <c r="G3" s="393"/>
      <c r="H3" s="393"/>
      <c r="I3" s="393"/>
      <c r="J3" s="393"/>
      <c r="K3" s="393"/>
      <c r="L3" s="393"/>
      <c r="M3" s="393"/>
      <c r="N3" s="393"/>
      <c r="O3" s="393"/>
      <c r="P3" s="393"/>
      <c r="Q3" s="393"/>
      <c r="R3" s="393"/>
      <c r="S3" s="393"/>
      <c r="T3" s="393"/>
      <c r="U3" s="393"/>
      <c r="V3" s="393"/>
      <c r="W3" s="393"/>
      <c r="X3" s="393"/>
      <c r="Y3" s="393"/>
      <c r="Z3" s="393"/>
      <c r="AA3" s="393"/>
      <c r="AB3" s="393"/>
      <c r="AC3" s="393"/>
      <c r="AD3" s="393"/>
      <c r="AE3" s="393"/>
      <c r="AF3" s="393"/>
      <c r="AG3" s="393"/>
      <c r="AH3" s="393"/>
      <c r="AI3" s="393"/>
      <c r="AJ3" s="393"/>
      <c r="AK3" s="393"/>
      <c r="AL3" s="393"/>
      <c r="AM3" s="393"/>
      <c r="AN3" s="393"/>
      <c r="AO3" s="393"/>
      <c r="AP3" s="393"/>
      <c r="AQ3" s="393"/>
      <c r="AR3" s="393"/>
      <c r="AS3" s="393"/>
      <c r="AT3" s="393"/>
      <c r="AU3" s="393"/>
      <c r="AV3" s="393"/>
      <c r="AW3" s="393"/>
      <c r="AX3" s="393"/>
      <c r="AY3" s="393"/>
      <c r="AZ3" s="393"/>
      <c r="BA3" s="393"/>
      <c r="BB3" s="393"/>
      <c r="BC3" s="393"/>
      <c r="BD3" s="393"/>
      <c r="BE3" s="393"/>
      <c r="BF3" s="393"/>
      <c r="BG3" s="393"/>
      <c r="BH3" s="393"/>
      <c r="BI3" s="393"/>
      <c r="BJ3" s="393"/>
      <c r="BK3" s="393"/>
      <c r="BL3" s="393"/>
      <c r="BM3" s="393"/>
      <c r="BN3" s="393"/>
      <c r="BO3" s="393"/>
      <c r="BP3" s="393"/>
      <c r="BQ3" s="393"/>
      <c r="BR3" s="393"/>
      <c r="BS3" s="393"/>
      <c r="BT3" s="393"/>
      <c r="BU3" s="393"/>
    </row>
    <row r="4" spans="1:73" s="302" customFormat="1" ht="17">
      <c r="A4" s="302" t="s">
        <v>157</v>
      </c>
      <c r="B4" s="303">
        <f>B2-B3</f>
        <v>188827.76039999991</v>
      </c>
      <c r="C4" s="303">
        <f>C2-C3</f>
        <v>617543.95999999973</v>
      </c>
      <c r="D4" s="303">
        <f>D2-D3</f>
        <v>1028877.4639999992</v>
      </c>
      <c r="E4" s="303">
        <f>E2-E3</f>
        <v>1835249.1843999987</v>
      </c>
      <c r="F4" s="393"/>
      <c r="G4" s="393"/>
      <c r="H4" s="393"/>
      <c r="I4" s="393"/>
      <c r="J4" s="393"/>
      <c r="K4" s="393"/>
      <c r="L4" s="393"/>
      <c r="M4" s="393"/>
      <c r="N4" s="393"/>
      <c r="O4" s="393"/>
      <c r="P4" s="393"/>
      <c r="Q4" s="393"/>
      <c r="R4" s="393"/>
      <c r="S4" s="393"/>
      <c r="T4" s="393"/>
      <c r="U4" s="393"/>
      <c r="V4" s="393"/>
      <c r="W4" s="393"/>
      <c r="X4" s="393"/>
      <c r="Y4" s="393"/>
      <c r="Z4" s="393"/>
      <c r="AA4" s="393"/>
      <c r="AB4" s="393"/>
      <c r="AC4" s="393"/>
      <c r="AD4" s="393"/>
      <c r="AE4" s="393"/>
      <c r="AF4" s="393"/>
      <c r="AG4" s="393"/>
      <c r="AH4" s="393"/>
      <c r="AI4" s="393"/>
      <c r="AJ4" s="393"/>
      <c r="AK4" s="393"/>
      <c r="AL4" s="393"/>
      <c r="AM4" s="393"/>
      <c r="AN4" s="393"/>
      <c r="AO4" s="393"/>
      <c r="AP4" s="393"/>
      <c r="AQ4" s="393"/>
      <c r="AR4" s="393"/>
      <c r="AS4" s="393"/>
      <c r="AT4" s="393"/>
      <c r="AU4" s="393"/>
      <c r="AV4" s="393"/>
      <c r="AW4" s="393"/>
      <c r="AX4" s="393"/>
      <c r="AY4" s="393"/>
      <c r="AZ4" s="393"/>
      <c r="BA4" s="393"/>
      <c r="BB4" s="393"/>
      <c r="BC4" s="393"/>
      <c r="BD4" s="393"/>
      <c r="BE4" s="393"/>
      <c r="BF4" s="393"/>
      <c r="BG4" s="393"/>
      <c r="BH4" s="393"/>
      <c r="BI4" s="393"/>
      <c r="BJ4" s="393"/>
      <c r="BK4" s="393"/>
      <c r="BL4" s="393"/>
      <c r="BM4" s="393"/>
      <c r="BN4" s="393"/>
      <c r="BO4" s="393"/>
      <c r="BP4" s="393"/>
      <c r="BQ4" s="393"/>
      <c r="BR4" s="393"/>
      <c r="BS4" s="393"/>
      <c r="BT4" s="393"/>
      <c r="BU4" s="393"/>
    </row>
    <row r="5" spans="1:73" ht="17">
      <c r="A5" s="299" t="s">
        <v>18</v>
      </c>
      <c r="B5" s="334">
        <f>B4/B2</f>
        <v>0.22790070223408085</v>
      </c>
      <c r="C5" s="334">
        <f>C4/C2</f>
        <v>0.25987257378984624</v>
      </c>
      <c r="D5" s="334">
        <f>D4/D2</f>
        <v>0.2622279647046119</v>
      </c>
      <c r="E5" s="334">
        <f>E4/E2</f>
        <v>0.25745287719461285</v>
      </c>
    </row>
    <row r="6" spans="1:73" s="293" customFormat="1" ht="17">
      <c r="A6" s="292" t="s">
        <v>153</v>
      </c>
      <c r="B6" s="294">
        <f>Cashflow!O50+Cashflow!O59</f>
        <v>58941.007799999992</v>
      </c>
      <c r="C6" s="294">
        <f>Cashflow!AC59+Cashflow!AC50</f>
        <v>107598.63615999999</v>
      </c>
      <c r="D6" s="294">
        <f>Cashflow!AQ50+Cashflow!AQ59</f>
        <v>112221.82964000001</v>
      </c>
      <c r="E6" s="294">
        <f>D6+C6+B6</f>
        <v>278761.47360000003</v>
      </c>
      <c r="F6" s="393"/>
      <c r="G6" s="393"/>
      <c r="H6" s="393"/>
      <c r="I6" s="393"/>
      <c r="J6" s="393"/>
      <c r="K6" s="393"/>
      <c r="L6" s="393"/>
      <c r="M6" s="393"/>
      <c r="N6" s="393"/>
      <c r="O6" s="393"/>
      <c r="P6" s="393"/>
      <c r="Q6" s="393"/>
      <c r="R6" s="393"/>
      <c r="S6" s="393"/>
      <c r="T6" s="393"/>
      <c r="U6" s="393"/>
      <c r="V6" s="393"/>
      <c r="W6" s="393"/>
      <c r="X6" s="393"/>
      <c r="Y6" s="393"/>
      <c r="Z6" s="393"/>
      <c r="AA6" s="393"/>
      <c r="AB6" s="393"/>
      <c r="AC6" s="393"/>
      <c r="AD6" s="393"/>
      <c r="AE6" s="393"/>
      <c r="AF6" s="393"/>
      <c r="AG6" s="393"/>
      <c r="AH6" s="393"/>
      <c r="AI6" s="393"/>
      <c r="AJ6" s="393"/>
      <c r="AK6" s="393"/>
      <c r="AL6" s="393"/>
      <c r="AM6" s="393"/>
      <c r="AN6" s="393"/>
      <c r="AO6" s="393"/>
      <c r="AP6" s="393"/>
      <c r="AQ6" s="393"/>
      <c r="AR6" s="393"/>
      <c r="AS6" s="393"/>
      <c r="AT6" s="393"/>
      <c r="AU6" s="393"/>
      <c r="AV6" s="393"/>
      <c r="AW6" s="393"/>
      <c r="AX6" s="393"/>
      <c r="AY6" s="393"/>
      <c r="AZ6" s="393"/>
      <c r="BA6" s="393"/>
      <c r="BB6" s="393"/>
      <c r="BC6" s="393"/>
      <c r="BD6" s="393"/>
      <c r="BE6" s="393"/>
      <c r="BF6" s="393"/>
      <c r="BG6" s="393"/>
      <c r="BH6" s="393"/>
      <c r="BI6" s="393"/>
      <c r="BJ6" s="393"/>
      <c r="BK6" s="393"/>
      <c r="BL6" s="393"/>
      <c r="BM6" s="393"/>
      <c r="BN6" s="393"/>
      <c r="BO6" s="393"/>
      <c r="BP6" s="393"/>
      <c r="BQ6" s="393"/>
      <c r="BR6" s="393"/>
      <c r="BS6" s="393"/>
      <c r="BT6" s="393"/>
      <c r="BU6" s="393"/>
    </row>
    <row r="7" spans="1:73" s="296" customFormat="1" ht="17">
      <c r="A7" s="295" t="s">
        <v>158</v>
      </c>
      <c r="B7" s="297">
        <f>B4-B6</f>
        <v>129886.75259999992</v>
      </c>
      <c r="C7" s="297">
        <f>C4-C6</f>
        <v>509945.32383999974</v>
      </c>
      <c r="D7" s="297">
        <f>D4-D6</f>
        <v>916655.63435999921</v>
      </c>
      <c r="E7" s="297">
        <f>E4-E6</f>
        <v>1556487.7107999986</v>
      </c>
      <c r="F7" s="393"/>
      <c r="G7" s="393"/>
      <c r="H7" s="393"/>
      <c r="I7" s="393"/>
      <c r="J7" s="393"/>
      <c r="K7" s="393"/>
      <c r="L7" s="393"/>
      <c r="M7" s="393"/>
      <c r="N7" s="393"/>
      <c r="O7" s="393"/>
      <c r="P7" s="393"/>
      <c r="Q7" s="393"/>
      <c r="R7" s="393"/>
      <c r="S7" s="393"/>
      <c r="T7" s="393"/>
      <c r="U7" s="393"/>
      <c r="V7" s="393"/>
      <c r="W7" s="393"/>
      <c r="X7" s="393"/>
      <c r="Y7" s="393"/>
      <c r="Z7" s="393"/>
      <c r="AA7" s="393"/>
      <c r="AB7" s="393"/>
      <c r="AC7" s="393"/>
      <c r="AD7" s="393"/>
      <c r="AE7" s="393"/>
      <c r="AF7" s="393"/>
      <c r="AG7" s="393"/>
      <c r="AH7" s="393"/>
      <c r="AI7" s="393"/>
      <c r="AJ7" s="393"/>
      <c r="AK7" s="393"/>
      <c r="AL7" s="393"/>
      <c r="AM7" s="393"/>
      <c r="AN7" s="393"/>
      <c r="AO7" s="393"/>
      <c r="AP7" s="393"/>
      <c r="AQ7" s="393"/>
      <c r="AR7" s="393"/>
      <c r="AS7" s="393"/>
      <c r="AT7" s="393"/>
      <c r="AU7" s="393"/>
      <c r="AV7" s="393"/>
      <c r="AW7" s="393"/>
      <c r="AX7" s="393"/>
      <c r="AY7" s="393"/>
      <c r="AZ7" s="393"/>
      <c r="BA7" s="393"/>
      <c r="BB7" s="393"/>
      <c r="BC7" s="393"/>
      <c r="BD7" s="393"/>
      <c r="BE7" s="393"/>
      <c r="BF7" s="393"/>
      <c r="BG7" s="393"/>
      <c r="BH7" s="393"/>
      <c r="BI7" s="393"/>
      <c r="BJ7" s="393"/>
      <c r="BK7" s="393"/>
      <c r="BL7" s="393"/>
      <c r="BM7" s="393"/>
      <c r="BN7" s="393"/>
      <c r="BO7" s="393"/>
      <c r="BP7" s="393"/>
      <c r="BQ7" s="393"/>
      <c r="BR7" s="393"/>
      <c r="BS7" s="393"/>
      <c r="BT7" s="393"/>
      <c r="BU7" s="393"/>
    </row>
    <row r="8" spans="1:73">
      <c r="B8" s="334">
        <f>B7/B2</f>
        <v>0.15676340208525993</v>
      </c>
      <c r="C8" s="334">
        <f>C7/C2</f>
        <v>0.21459331218849167</v>
      </c>
      <c r="D8" s="334">
        <f>D7/D2</f>
        <v>0.23362620889637611</v>
      </c>
      <c r="E8" s="334">
        <f>E7/E2</f>
        <v>0.21834759163482473</v>
      </c>
    </row>
    <row r="9" spans="1:73" s="393" customFormat="1">
      <c r="B9" s="394"/>
      <c r="C9" s="394"/>
      <c r="D9" s="394"/>
    </row>
    <row r="10" spans="1:73" s="393" customFormat="1">
      <c r="B10" s="394"/>
      <c r="C10" s="394"/>
      <c r="D10" s="394"/>
    </row>
    <row r="11" spans="1:73" s="393" customFormat="1">
      <c r="B11" s="394"/>
      <c r="C11" s="394"/>
      <c r="D11" s="394"/>
    </row>
    <row r="12" spans="1:73" s="393" customFormat="1">
      <c r="B12" s="394"/>
      <c r="C12" s="394"/>
      <c r="D12" s="394"/>
    </row>
    <row r="13" spans="1:73" s="393" customFormat="1">
      <c r="B13" s="394"/>
      <c r="C13" s="394"/>
      <c r="D13" s="394"/>
    </row>
    <row r="14" spans="1:73" s="393" customFormat="1">
      <c r="B14" s="394"/>
      <c r="C14" s="394"/>
      <c r="D14" s="394"/>
    </row>
    <row r="15" spans="1:73" s="393" customFormat="1">
      <c r="B15" s="394"/>
      <c r="C15" s="394"/>
      <c r="D15" s="394"/>
    </row>
    <row r="16" spans="1:73" s="393" customFormat="1">
      <c r="B16" s="394"/>
      <c r="C16" s="394"/>
      <c r="D16" s="394"/>
    </row>
    <row r="17" spans="2:4" s="393" customFormat="1">
      <c r="B17" s="394"/>
      <c r="C17" s="394"/>
      <c r="D17" s="394"/>
    </row>
    <row r="18" spans="2:4" s="393" customFormat="1">
      <c r="B18" s="394"/>
      <c r="C18" s="394"/>
      <c r="D18" s="394"/>
    </row>
    <row r="19" spans="2:4" s="393" customFormat="1">
      <c r="B19" s="394"/>
      <c r="C19" s="394"/>
      <c r="D19" s="394"/>
    </row>
    <row r="20" spans="2:4" s="393" customFormat="1">
      <c r="B20" s="394"/>
      <c r="C20" s="394"/>
      <c r="D20" s="394"/>
    </row>
    <row r="21" spans="2:4" s="393" customFormat="1">
      <c r="B21" s="394"/>
      <c r="C21" s="394"/>
      <c r="D21" s="394"/>
    </row>
    <row r="22" spans="2:4" s="393" customFormat="1">
      <c r="B22" s="394"/>
      <c r="C22" s="394"/>
      <c r="D22" s="394"/>
    </row>
    <row r="23" spans="2:4" s="393" customFormat="1">
      <c r="B23" s="394"/>
      <c r="C23" s="394"/>
      <c r="D23" s="394"/>
    </row>
    <row r="24" spans="2:4" s="393" customFormat="1">
      <c r="B24" s="394"/>
      <c r="C24" s="394"/>
      <c r="D24" s="394"/>
    </row>
    <row r="25" spans="2:4" s="393" customFormat="1">
      <c r="B25" s="394"/>
      <c r="C25" s="394"/>
      <c r="D25" s="394"/>
    </row>
    <row r="26" spans="2:4" s="393" customFormat="1">
      <c r="B26" s="394"/>
      <c r="C26" s="394"/>
      <c r="D26" s="394"/>
    </row>
    <row r="27" spans="2:4" s="393" customFormat="1">
      <c r="B27" s="394"/>
      <c r="C27" s="394"/>
      <c r="D27" s="394"/>
    </row>
    <row r="28" spans="2:4" s="393" customFormat="1">
      <c r="B28" s="394"/>
      <c r="C28" s="394"/>
      <c r="D28" s="394"/>
    </row>
    <row r="29" spans="2:4" s="393" customFormat="1">
      <c r="B29" s="394"/>
      <c r="C29" s="394"/>
      <c r="D29" s="394"/>
    </row>
    <row r="30" spans="2:4" s="393" customFormat="1">
      <c r="B30" s="394"/>
      <c r="C30" s="394"/>
      <c r="D30" s="394"/>
    </row>
    <row r="31" spans="2:4" s="393" customFormat="1">
      <c r="B31" s="394"/>
      <c r="C31" s="394"/>
      <c r="D31" s="394"/>
    </row>
    <row r="32" spans="2:4" s="393" customFormat="1">
      <c r="B32" s="394"/>
      <c r="C32" s="394"/>
      <c r="D32" s="394"/>
    </row>
    <row r="33" spans="2:4" s="393" customFormat="1">
      <c r="B33" s="394"/>
      <c r="C33" s="394"/>
      <c r="D33" s="394"/>
    </row>
    <row r="34" spans="2:4" s="393" customFormat="1">
      <c r="B34" s="394"/>
      <c r="C34" s="394"/>
      <c r="D34" s="394"/>
    </row>
    <row r="35" spans="2:4" s="393" customFormat="1">
      <c r="B35" s="394"/>
      <c r="C35" s="394"/>
      <c r="D35" s="394"/>
    </row>
    <row r="36" spans="2:4" s="393" customFormat="1">
      <c r="B36" s="394"/>
      <c r="C36" s="394"/>
      <c r="D36" s="394"/>
    </row>
    <row r="37" spans="2:4" s="393" customFormat="1">
      <c r="B37" s="394"/>
      <c r="C37" s="394"/>
      <c r="D37" s="394"/>
    </row>
    <row r="38" spans="2:4" s="393" customFormat="1">
      <c r="B38" s="394"/>
      <c r="C38" s="394"/>
      <c r="D38" s="394"/>
    </row>
    <row r="39" spans="2:4" s="393" customFormat="1">
      <c r="B39" s="394"/>
      <c r="C39" s="394"/>
      <c r="D39" s="394"/>
    </row>
    <row r="40" spans="2:4" s="393" customFormat="1">
      <c r="B40" s="394"/>
      <c r="C40" s="394"/>
      <c r="D40" s="394"/>
    </row>
    <row r="41" spans="2:4" s="393" customFormat="1">
      <c r="B41" s="394"/>
      <c r="C41" s="394"/>
      <c r="D41" s="394"/>
    </row>
    <row r="42" spans="2:4" s="393" customFormat="1">
      <c r="B42" s="394"/>
      <c r="C42" s="394"/>
      <c r="D42" s="394"/>
    </row>
    <row r="43" spans="2:4" s="393" customFormat="1">
      <c r="B43" s="394"/>
      <c r="C43" s="394"/>
      <c r="D43" s="394"/>
    </row>
    <row r="44" spans="2:4" s="393" customFormat="1">
      <c r="B44" s="394"/>
      <c r="C44" s="394"/>
      <c r="D44" s="394"/>
    </row>
    <row r="45" spans="2:4" s="393" customFormat="1">
      <c r="B45" s="394"/>
      <c r="C45" s="394"/>
      <c r="D45" s="394"/>
    </row>
    <row r="46" spans="2:4" s="393" customFormat="1">
      <c r="B46" s="394"/>
      <c r="C46" s="394"/>
      <c r="D46" s="394"/>
    </row>
    <row r="47" spans="2:4" s="393" customFormat="1">
      <c r="B47" s="394"/>
      <c r="C47" s="394"/>
      <c r="D47" s="394"/>
    </row>
    <row r="48" spans="2:4" s="393" customFormat="1">
      <c r="B48" s="394"/>
      <c r="C48" s="394"/>
      <c r="D48" s="394"/>
    </row>
    <row r="49" spans="2:4" s="393" customFormat="1">
      <c r="B49" s="394"/>
      <c r="C49" s="394"/>
      <c r="D49" s="394"/>
    </row>
    <row r="50" spans="2:4" s="393" customFormat="1">
      <c r="B50" s="394"/>
      <c r="C50" s="394"/>
      <c r="D50" s="394"/>
    </row>
    <row r="51" spans="2:4" s="393" customFormat="1">
      <c r="B51" s="394"/>
      <c r="C51" s="394"/>
      <c r="D51" s="394"/>
    </row>
    <row r="52" spans="2:4" s="393" customFormat="1">
      <c r="B52" s="394"/>
      <c r="C52" s="394"/>
      <c r="D52" s="394"/>
    </row>
    <row r="53" spans="2:4" s="393" customFormat="1">
      <c r="B53" s="394"/>
      <c r="C53" s="394"/>
      <c r="D53" s="394"/>
    </row>
    <row r="54" spans="2:4" s="393" customFormat="1">
      <c r="B54" s="394"/>
      <c r="C54" s="394"/>
      <c r="D54" s="394"/>
    </row>
    <row r="55" spans="2:4" s="393" customFormat="1">
      <c r="B55" s="394"/>
      <c r="C55" s="394"/>
      <c r="D55" s="394"/>
    </row>
    <row r="56" spans="2:4" s="393" customFormat="1">
      <c r="B56" s="394"/>
      <c r="C56" s="394"/>
      <c r="D56" s="394"/>
    </row>
    <row r="57" spans="2:4" s="393" customFormat="1">
      <c r="B57" s="394"/>
      <c r="C57" s="394"/>
      <c r="D57" s="394"/>
    </row>
    <row r="58" spans="2:4" s="393" customFormat="1">
      <c r="B58" s="394"/>
      <c r="C58" s="394"/>
      <c r="D58" s="394"/>
    </row>
    <row r="59" spans="2:4" s="393" customFormat="1">
      <c r="B59" s="394"/>
      <c r="C59" s="394"/>
      <c r="D59" s="394"/>
    </row>
    <row r="60" spans="2:4" s="393" customFormat="1">
      <c r="B60" s="394"/>
      <c r="C60" s="394"/>
      <c r="D60" s="394"/>
    </row>
    <row r="61" spans="2:4" s="393" customFormat="1">
      <c r="B61" s="394"/>
      <c r="C61" s="394"/>
      <c r="D61" s="394"/>
    </row>
    <row r="62" spans="2:4" s="393" customFormat="1">
      <c r="B62" s="394"/>
      <c r="C62" s="394"/>
      <c r="D62" s="394"/>
    </row>
    <row r="63" spans="2:4" s="393" customFormat="1">
      <c r="B63" s="394"/>
      <c r="C63" s="394"/>
      <c r="D63" s="394"/>
    </row>
    <row r="64" spans="2:4" s="393" customFormat="1">
      <c r="B64" s="394"/>
      <c r="C64" s="394"/>
      <c r="D64" s="394"/>
    </row>
    <row r="65" spans="2:4" s="393" customFormat="1">
      <c r="B65" s="394"/>
      <c r="C65" s="394"/>
      <c r="D65" s="394"/>
    </row>
    <row r="66" spans="2:4" s="393" customFormat="1">
      <c r="B66" s="394"/>
      <c r="C66" s="394"/>
      <c r="D66" s="394"/>
    </row>
    <row r="67" spans="2:4" s="393" customFormat="1">
      <c r="B67" s="394"/>
      <c r="C67" s="394"/>
      <c r="D67" s="394"/>
    </row>
    <row r="68" spans="2:4" s="393" customFormat="1">
      <c r="B68" s="394"/>
      <c r="C68" s="394"/>
      <c r="D68" s="394"/>
    </row>
    <row r="69" spans="2:4" s="393" customFormat="1">
      <c r="B69" s="394"/>
      <c r="C69" s="394"/>
      <c r="D69" s="394"/>
    </row>
    <row r="70" spans="2:4" s="393" customFormat="1">
      <c r="B70" s="394"/>
      <c r="C70" s="394"/>
      <c r="D70" s="394"/>
    </row>
    <row r="71" spans="2:4" s="393" customFormat="1">
      <c r="B71" s="394"/>
      <c r="C71" s="394"/>
      <c r="D71" s="394"/>
    </row>
    <row r="72" spans="2:4" s="393" customFormat="1">
      <c r="B72" s="394"/>
      <c r="C72" s="394"/>
      <c r="D72" s="394"/>
    </row>
    <row r="73" spans="2:4" s="393" customFormat="1">
      <c r="B73" s="394"/>
      <c r="C73" s="394"/>
      <c r="D73" s="394"/>
    </row>
    <row r="74" spans="2:4" s="393" customFormat="1">
      <c r="B74" s="394"/>
      <c r="C74" s="394"/>
      <c r="D74" s="394"/>
    </row>
    <row r="75" spans="2:4" s="393" customFormat="1">
      <c r="B75" s="394"/>
      <c r="C75" s="394"/>
      <c r="D75" s="394"/>
    </row>
    <row r="76" spans="2:4" s="393" customFormat="1">
      <c r="B76" s="394"/>
      <c r="C76" s="394"/>
      <c r="D76" s="394"/>
    </row>
    <row r="77" spans="2:4" s="393" customFormat="1">
      <c r="B77" s="394"/>
      <c r="C77" s="394"/>
      <c r="D77" s="394"/>
    </row>
    <row r="78" spans="2:4" s="393" customFormat="1">
      <c r="B78" s="394"/>
      <c r="C78" s="394"/>
      <c r="D78" s="394"/>
    </row>
    <row r="79" spans="2:4" s="393" customFormat="1">
      <c r="B79" s="394"/>
      <c r="C79" s="394"/>
      <c r="D79" s="394"/>
    </row>
    <row r="80" spans="2:4" s="393" customFormat="1">
      <c r="B80" s="394"/>
      <c r="C80" s="394"/>
      <c r="D80" s="394"/>
    </row>
    <row r="81" spans="2:4" s="393" customFormat="1">
      <c r="B81" s="394"/>
      <c r="C81" s="394"/>
      <c r="D81" s="394"/>
    </row>
    <row r="82" spans="2:4" s="393" customFormat="1">
      <c r="B82" s="394"/>
      <c r="C82" s="394"/>
      <c r="D82" s="394"/>
    </row>
    <row r="83" spans="2:4" s="393" customFormat="1">
      <c r="B83" s="394"/>
      <c r="C83" s="394"/>
      <c r="D83" s="394"/>
    </row>
    <row r="84" spans="2:4" s="393" customFormat="1">
      <c r="B84" s="394"/>
      <c r="C84" s="394"/>
      <c r="D84" s="394"/>
    </row>
    <row r="85" spans="2:4" s="393" customFormat="1">
      <c r="B85" s="394"/>
      <c r="C85" s="394"/>
      <c r="D85" s="394"/>
    </row>
    <row r="86" spans="2:4" s="393" customFormat="1">
      <c r="B86" s="394"/>
      <c r="C86" s="394"/>
      <c r="D86" s="394"/>
    </row>
    <row r="87" spans="2:4" s="393" customFormat="1">
      <c r="B87" s="394"/>
      <c r="C87" s="394"/>
      <c r="D87" s="394"/>
    </row>
    <row r="88" spans="2:4" s="393" customFormat="1">
      <c r="B88" s="394"/>
      <c r="C88" s="394"/>
      <c r="D88" s="394"/>
    </row>
    <row r="89" spans="2:4" s="393" customFormat="1">
      <c r="B89" s="394"/>
      <c r="C89" s="394"/>
      <c r="D89" s="394"/>
    </row>
    <row r="90" spans="2:4" s="393" customFormat="1">
      <c r="B90" s="394"/>
      <c r="C90" s="394"/>
      <c r="D90" s="394"/>
    </row>
    <row r="91" spans="2:4" s="393" customFormat="1">
      <c r="B91" s="394"/>
      <c r="C91" s="394"/>
      <c r="D91" s="394"/>
    </row>
    <row r="92" spans="2:4" s="393" customFormat="1">
      <c r="B92" s="394"/>
      <c r="C92" s="394"/>
      <c r="D92" s="394"/>
    </row>
    <row r="93" spans="2:4" s="393" customFormat="1">
      <c r="B93" s="394"/>
      <c r="C93" s="394"/>
      <c r="D93" s="394"/>
    </row>
    <row r="94" spans="2:4" s="393" customFormat="1">
      <c r="B94" s="394"/>
      <c r="C94" s="394"/>
      <c r="D94" s="394"/>
    </row>
    <row r="95" spans="2:4" s="393" customFormat="1">
      <c r="B95" s="394"/>
      <c r="C95" s="394"/>
      <c r="D95" s="394"/>
    </row>
    <row r="96" spans="2:4" s="393" customFormat="1">
      <c r="B96" s="394"/>
      <c r="C96" s="394"/>
      <c r="D96" s="394"/>
    </row>
    <row r="97" spans="2:4" s="393" customFormat="1">
      <c r="B97" s="394"/>
      <c r="C97" s="394"/>
      <c r="D97" s="394"/>
    </row>
    <row r="98" spans="2:4" s="393" customFormat="1">
      <c r="B98" s="394"/>
      <c r="C98" s="394"/>
      <c r="D98" s="394"/>
    </row>
    <row r="99" spans="2:4" s="393" customFormat="1">
      <c r="B99" s="394"/>
      <c r="C99" s="394"/>
      <c r="D99" s="394"/>
    </row>
    <row r="100" spans="2:4" s="393" customFormat="1">
      <c r="B100" s="394"/>
      <c r="C100" s="394"/>
      <c r="D100" s="394"/>
    </row>
    <row r="101" spans="2:4" s="393" customFormat="1">
      <c r="B101" s="394"/>
      <c r="C101" s="394"/>
      <c r="D101" s="394"/>
    </row>
    <row r="102" spans="2:4" s="393" customFormat="1">
      <c r="B102" s="394"/>
      <c r="C102" s="394"/>
      <c r="D102" s="394"/>
    </row>
    <row r="103" spans="2:4" s="393" customFormat="1">
      <c r="B103" s="394"/>
      <c r="C103" s="394"/>
      <c r="D103" s="394"/>
    </row>
    <row r="104" spans="2:4" s="393" customFormat="1">
      <c r="B104" s="394"/>
      <c r="C104" s="394"/>
      <c r="D104" s="394"/>
    </row>
    <row r="105" spans="2:4" s="393" customFormat="1">
      <c r="B105" s="394"/>
      <c r="C105" s="394"/>
      <c r="D105" s="394"/>
    </row>
    <row r="106" spans="2:4" s="393" customFormat="1">
      <c r="B106" s="394"/>
      <c r="C106" s="394"/>
      <c r="D106" s="394"/>
    </row>
    <row r="107" spans="2:4" s="393" customFormat="1">
      <c r="B107" s="394"/>
      <c r="C107" s="394"/>
      <c r="D107" s="394"/>
    </row>
    <row r="108" spans="2:4" s="393" customFormat="1">
      <c r="B108" s="394"/>
      <c r="C108" s="394"/>
      <c r="D108" s="394"/>
    </row>
    <row r="109" spans="2:4" s="393" customFormat="1">
      <c r="B109" s="394"/>
      <c r="C109" s="394"/>
      <c r="D109" s="394"/>
    </row>
    <row r="110" spans="2:4" s="393" customFormat="1">
      <c r="B110" s="394"/>
      <c r="C110" s="394"/>
      <c r="D110" s="394"/>
    </row>
    <row r="111" spans="2:4" s="393" customFormat="1">
      <c r="B111" s="394"/>
      <c r="C111" s="394"/>
      <c r="D111" s="394"/>
    </row>
    <row r="112" spans="2:4" s="393" customFormat="1">
      <c r="B112" s="394"/>
      <c r="C112" s="394"/>
      <c r="D112" s="394"/>
    </row>
    <row r="113" spans="2:4" s="393" customFormat="1">
      <c r="B113" s="394"/>
      <c r="C113" s="394"/>
      <c r="D113" s="394"/>
    </row>
    <row r="114" spans="2:4" s="393" customFormat="1">
      <c r="B114" s="394"/>
      <c r="C114" s="394"/>
      <c r="D114" s="394"/>
    </row>
    <row r="115" spans="2:4" s="393" customFormat="1">
      <c r="B115" s="394"/>
      <c r="C115" s="394"/>
      <c r="D115" s="394"/>
    </row>
    <row r="116" spans="2:4" s="393" customFormat="1">
      <c r="B116" s="394"/>
      <c r="C116" s="394"/>
      <c r="D116" s="394"/>
    </row>
    <row r="117" spans="2:4" s="393" customFormat="1">
      <c r="B117" s="394"/>
      <c r="C117" s="394"/>
      <c r="D117" s="394"/>
    </row>
    <row r="118" spans="2:4" s="393" customFormat="1">
      <c r="B118" s="394"/>
      <c r="C118" s="394"/>
      <c r="D118" s="394"/>
    </row>
    <row r="119" spans="2:4" s="393" customFormat="1">
      <c r="B119" s="394"/>
      <c r="C119" s="394"/>
      <c r="D119" s="394"/>
    </row>
    <row r="120" spans="2:4" s="393" customFormat="1">
      <c r="B120" s="394"/>
      <c r="C120" s="394"/>
      <c r="D120" s="394"/>
    </row>
    <row r="121" spans="2:4" s="393" customFormat="1">
      <c r="B121" s="394"/>
      <c r="C121" s="394"/>
      <c r="D121" s="394"/>
    </row>
    <row r="122" spans="2:4" s="393" customFormat="1">
      <c r="B122" s="394"/>
      <c r="C122" s="394"/>
      <c r="D122" s="394"/>
    </row>
    <row r="123" spans="2:4" s="393" customFormat="1">
      <c r="B123" s="394"/>
      <c r="C123" s="394"/>
      <c r="D123" s="394"/>
    </row>
    <row r="124" spans="2:4" s="393" customFormat="1">
      <c r="B124" s="394"/>
      <c r="C124" s="394"/>
      <c r="D124" s="394"/>
    </row>
    <row r="125" spans="2:4" s="393" customFormat="1">
      <c r="B125" s="394"/>
      <c r="C125" s="394"/>
      <c r="D125" s="394"/>
    </row>
    <row r="126" spans="2:4" s="393" customFormat="1">
      <c r="B126" s="394"/>
      <c r="C126" s="394"/>
      <c r="D126" s="394"/>
    </row>
    <row r="127" spans="2:4" s="393" customFormat="1">
      <c r="B127" s="394"/>
      <c r="C127" s="394"/>
      <c r="D127" s="394"/>
    </row>
    <row r="128" spans="2:4" s="393" customFormat="1">
      <c r="B128" s="394"/>
      <c r="C128" s="394"/>
      <c r="D128" s="394"/>
    </row>
    <row r="129" spans="2:4" s="393" customFormat="1">
      <c r="B129" s="394"/>
      <c r="C129" s="394"/>
      <c r="D129" s="394"/>
    </row>
    <row r="130" spans="2:4" s="393" customFormat="1">
      <c r="B130" s="394"/>
      <c r="C130" s="394"/>
      <c r="D130" s="394"/>
    </row>
    <row r="131" spans="2:4" s="393" customFormat="1">
      <c r="B131" s="394"/>
      <c r="C131" s="394"/>
      <c r="D131" s="394"/>
    </row>
    <row r="132" spans="2:4" s="393" customFormat="1">
      <c r="B132" s="394"/>
      <c r="C132" s="394"/>
      <c r="D132" s="394"/>
    </row>
    <row r="133" spans="2:4" s="393" customFormat="1">
      <c r="B133" s="394"/>
      <c r="C133" s="394"/>
      <c r="D133" s="394"/>
    </row>
    <row r="134" spans="2:4" s="393" customFormat="1">
      <c r="B134" s="394"/>
      <c r="C134" s="394"/>
      <c r="D134" s="394"/>
    </row>
    <row r="135" spans="2:4" s="393" customFormat="1">
      <c r="B135" s="394"/>
      <c r="C135" s="394"/>
      <c r="D135" s="394"/>
    </row>
    <row r="136" spans="2:4" s="393" customFormat="1">
      <c r="B136" s="394"/>
      <c r="C136" s="394"/>
      <c r="D136" s="394"/>
    </row>
    <row r="137" spans="2:4" s="393" customFormat="1">
      <c r="B137" s="394"/>
      <c r="C137" s="394"/>
      <c r="D137" s="394"/>
    </row>
    <row r="138" spans="2:4" s="393" customFormat="1">
      <c r="B138" s="394"/>
      <c r="C138" s="394"/>
      <c r="D138" s="394"/>
    </row>
    <row r="139" spans="2:4" s="393" customFormat="1">
      <c r="B139" s="394"/>
      <c r="C139" s="394"/>
      <c r="D139" s="394"/>
    </row>
    <row r="140" spans="2:4" s="393" customFormat="1">
      <c r="B140" s="394"/>
      <c r="C140" s="394"/>
      <c r="D140" s="394"/>
    </row>
    <row r="141" spans="2:4" s="393" customFormat="1">
      <c r="B141" s="394"/>
      <c r="C141" s="394"/>
      <c r="D141" s="394"/>
    </row>
    <row r="142" spans="2:4" s="393" customFormat="1">
      <c r="B142" s="394"/>
      <c r="C142" s="394"/>
      <c r="D142" s="394"/>
    </row>
    <row r="143" spans="2:4" s="393" customFormat="1">
      <c r="B143" s="394"/>
      <c r="C143" s="394"/>
      <c r="D143" s="394"/>
    </row>
    <row r="144" spans="2:4" s="393" customFormat="1">
      <c r="B144" s="394"/>
      <c r="C144" s="394"/>
      <c r="D144" s="394"/>
    </row>
    <row r="145" spans="2:4" s="393" customFormat="1">
      <c r="B145" s="394"/>
      <c r="C145" s="394"/>
      <c r="D145" s="394"/>
    </row>
    <row r="146" spans="2:4" s="393" customFormat="1">
      <c r="B146" s="394"/>
      <c r="C146" s="394"/>
      <c r="D146" s="394"/>
    </row>
    <row r="147" spans="2:4" s="393" customFormat="1">
      <c r="B147" s="394"/>
      <c r="C147" s="394"/>
      <c r="D147" s="394"/>
    </row>
    <row r="148" spans="2:4" s="393" customFormat="1">
      <c r="B148" s="394"/>
      <c r="C148" s="394"/>
      <c r="D148" s="394"/>
    </row>
    <row r="149" spans="2:4" s="393" customFormat="1">
      <c r="B149" s="394"/>
      <c r="C149" s="394"/>
      <c r="D149" s="394"/>
    </row>
    <row r="150" spans="2:4" s="393" customFormat="1">
      <c r="B150" s="394"/>
      <c r="C150" s="394"/>
      <c r="D150" s="394"/>
    </row>
    <row r="151" spans="2:4" s="393" customFormat="1">
      <c r="B151" s="394"/>
      <c r="C151" s="394"/>
      <c r="D151" s="394"/>
    </row>
    <row r="152" spans="2:4" s="393" customFormat="1">
      <c r="B152" s="394"/>
      <c r="C152" s="394"/>
      <c r="D152" s="394"/>
    </row>
    <row r="153" spans="2:4" s="393" customFormat="1">
      <c r="B153" s="394"/>
      <c r="C153" s="394"/>
      <c r="D153" s="394"/>
    </row>
    <row r="154" spans="2:4" s="393" customFormat="1">
      <c r="B154" s="394"/>
      <c r="C154" s="394"/>
      <c r="D154" s="394"/>
    </row>
    <row r="155" spans="2:4" s="393" customFormat="1">
      <c r="B155" s="394"/>
      <c r="C155" s="394"/>
      <c r="D155" s="394"/>
    </row>
    <row r="156" spans="2:4" s="393" customFormat="1">
      <c r="B156" s="394"/>
      <c r="C156" s="394"/>
      <c r="D156" s="394"/>
    </row>
    <row r="157" spans="2:4" s="393" customFormat="1">
      <c r="B157" s="394"/>
      <c r="C157" s="394"/>
      <c r="D157" s="394"/>
    </row>
    <row r="158" spans="2:4" s="393" customFormat="1">
      <c r="B158" s="394"/>
      <c r="C158" s="394"/>
      <c r="D158" s="394"/>
    </row>
    <row r="159" spans="2:4" s="393" customFormat="1">
      <c r="B159" s="394"/>
      <c r="C159" s="394"/>
      <c r="D159" s="394"/>
    </row>
    <row r="160" spans="2:4" s="393" customFormat="1">
      <c r="B160" s="394"/>
      <c r="C160" s="394"/>
      <c r="D160" s="394"/>
    </row>
    <row r="161" spans="2:4" s="393" customFormat="1">
      <c r="B161" s="394"/>
      <c r="C161" s="394"/>
      <c r="D161" s="394"/>
    </row>
    <row r="162" spans="2:4" s="393" customFormat="1">
      <c r="B162" s="394"/>
      <c r="C162" s="394"/>
      <c r="D162" s="394"/>
    </row>
    <row r="163" spans="2:4" s="393" customFormat="1">
      <c r="B163" s="394"/>
      <c r="C163" s="394"/>
      <c r="D163" s="394"/>
    </row>
    <row r="164" spans="2:4" s="393" customFormat="1">
      <c r="B164" s="394"/>
      <c r="C164" s="394"/>
      <c r="D164" s="394"/>
    </row>
    <row r="165" spans="2:4" s="393" customFormat="1">
      <c r="B165" s="394"/>
      <c r="C165" s="394"/>
      <c r="D165" s="394"/>
    </row>
    <row r="166" spans="2:4" s="393" customFormat="1">
      <c r="B166" s="394"/>
      <c r="C166" s="394"/>
      <c r="D166" s="394"/>
    </row>
    <row r="167" spans="2:4" s="393" customFormat="1">
      <c r="B167" s="394"/>
      <c r="C167" s="394"/>
      <c r="D167" s="394"/>
    </row>
    <row r="168" spans="2:4" s="393" customFormat="1">
      <c r="B168" s="394"/>
      <c r="C168" s="394"/>
      <c r="D168" s="394"/>
    </row>
    <row r="169" spans="2:4" s="393" customFormat="1">
      <c r="B169" s="394"/>
      <c r="C169" s="394"/>
      <c r="D169" s="394"/>
    </row>
    <row r="170" spans="2:4" s="393" customFormat="1">
      <c r="B170" s="394"/>
      <c r="C170" s="394"/>
      <c r="D170" s="394"/>
    </row>
    <row r="171" spans="2:4" s="393" customFormat="1">
      <c r="B171" s="394"/>
      <c r="C171" s="394"/>
      <c r="D171" s="394"/>
    </row>
    <row r="172" spans="2:4" s="393" customFormat="1">
      <c r="B172" s="394"/>
      <c r="C172" s="394"/>
      <c r="D172" s="394"/>
    </row>
    <row r="173" spans="2:4" s="393" customFormat="1">
      <c r="B173" s="394"/>
      <c r="C173" s="394"/>
      <c r="D173" s="394"/>
    </row>
    <row r="174" spans="2:4" s="393" customFormat="1">
      <c r="B174" s="394"/>
      <c r="C174" s="394"/>
      <c r="D174" s="394"/>
    </row>
    <row r="175" spans="2:4" s="393" customFormat="1">
      <c r="B175" s="394"/>
      <c r="C175" s="394"/>
      <c r="D175" s="394"/>
    </row>
    <row r="176" spans="2:4" s="393" customFormat="1">
      <c r="B176" s="394"/>
      <c r="C176" s="394"/>
      <c r="D176" s="394"/>
    </row>
    <row r="177" spans="2:4" s="393" customFormat="1">
      <c r="B177" s="394"/>
      <c r="C177" s="394"/>
      <c r="D177" s="394"/>
    </row>
    <row r="178" spans="2:4" s="393" customFormat="1">
      <c r="B178" s="394"/>
      <c r="C178" s="394"/>
      <c r="D178" s="394"/>
    </row>
    <row r="179" spans="2:4" s="393" customFormat="1">
      <c r="B179" s="394"/>
      <c r="C179" s="394"/>
      <c r="D179" s="394"/>
    </row>
    <row r="180" spans="2:4" s="393" customFormat="1">
      <c r="B180" s="394"/>
      <c r="C180" s="394"/>
      <c r="D180" s="394"/>
    </row>
    <row r="181" spans="2:4" s="393" customFormat="1">
      <c r="B181" s="394"/>
      <c r="C181" s="394"/>
      <c r="D181" s="394"/>
    </row>
    <row r="182" spans="2:4" s="393" customFormat="1">
      <c r="B182" s="394"/>
      <c r="C182" s="394"/>
      <c r="D182" s="394"/>
    </row>
    <row r="183" spans="2:4" s="393" customFormat="1">
      <c r="B183" s="394"/>
      <c r="C183" s="394"/>
      <c r="D183" s="394"/>
    </row>
    <row r="184" spans="2:4" s="393" customFormat="1">
      <c r="B184" s="394"/>
      <c r="C184" s="394"/>
      <c r="D184" s="394"/>
    </row>
    <row r="185" spans="2:4" s="393" customFormat="1">
      <c r="B185" s="394"/>
      <c r="C185" s="394"/>
      <c r="D185" s="394"/>
    </row>
    <row r="186" spans="2:4" s="393" customFormat="1">
      <c r="B186" s="394"/>
      <c r="C186" s="394"/>
      <c r="D186" s="394"/>
    </row>
    <row r="187" spans="2:4" s="393" customFormat="1">
      <c r="B187" s="394"/>
      <c r="C187" s="394"/>
      <c r="D187" s="394"/>
    </row>
    <row r="188" spans="2:4" s="393" customFormat="1">
      <c r="B188" s="394"/>
      <c r="C188" s="394"/>
      <c r="D188" s="394"/>
    </row>
    <row r="189" spans="2:4" s="393" customFormat="1">
      <c r="B189" s="394"/>
      <c r="C189" s="394"/>
      <c r="D189" s="394"/>
    </row>
    <row r="190" spans="2:4" s="393" customFormat="1">
      <c r="B190" s="394"/>
      <c r="C190" s="394"/>
      <c r="D190" s="394"/>
    </row>
    <row r="191" spans="2:4" s="393" customFormat="1">
      <c r="B191" s="394"/>
      <c r="C191" s="394"/>
      <c r="D191" s="394"/>
    </row>
    <row r="192" spans="2:4" s="393" customFormat="1">
      <c r="B192" s="394"/>
      <c r="C192" s="394"/>
      <c r="D192" s="394"/>
    </row>
    <row r="193" spans="2:4" s="393" customFormat="1">
      <c r="B193" s="394"/>
      <c r="C193" s="394"/>
      <c r="D193" s="394"/>
    </row>
    <row r="194" spans="2:4" s="393" customFormat="1">
      <c r="B194" s="394"/>
      <c r="C194" s="394"/>
      <c r="D194" s="394"/>
    </row>
    <row r="195" spans="2:4" s="393" customFormat="1">
      <c r="B195" s="394"/>
      <c r="C195" s="394"/>
      <c r="D195" s="394"/>
    </row>
    <row r="196" spans="2:4" s="393" customFormat="1">
      <c r="B196" s="394"/>
      <c r="C196" s="394"/>
      <c r="D196" s="394"/>
    </row>
    <row r="197" spans="2:4" s="393" customFormat="1">
      <c r="B197" s="394"/>
      <c r="C197" s="394"/>
      <c r="D197" s="394"/>
    </row>
    <row r="198" spans="2:4" s="393" customFormat="1">
      <c r="B198" s="394"/>
      <c r="C198" s="394"/>
      <c r="D198" s="394"/>
    </row>
    <row r="199" spans="2:4" s="393" customFormat="1">
      <c r="B199" s="394"/>
      <c r="C199" s="394"/>
      <c r="D199" s="394"/>
    </row>
    <row r="200" spans="2:4" s="393" customFormat="1">
      <c r="B200" s="394"/>
      <c r="C200" s="394"/>
      <c r="D200" s="394"/>
    </row>
    <row r="201" spans="2:4" s="393" customFormat="1">
      <c r="B201" s="394"/>
      <c r="C201" s="394"/>
      <c r="D201" s="394"/>
    </row>
    <row r="202" spans="2:4" s="393" customFormat="1">
      <c r="B202" s="394"/>
      <c r="C202" s="394"/>
      <c r="D202" s="394"/>
    </row>
    <row r="203" spans="2:4" s="393" customFormat="1">
      <c r="B203" s="394"/>
      <c r="C203" s="394"/>
      <c r="D203" s="394"/>
    </row>
    <row r="204" spans="2:4" s="393" customFormat="1">
      <c r="B204" s="394"/>
      <c r="C204" s="394"/>
      <c r="D204" s="394"/>
    </row>
    <row r="205" spans="2:4" s="393" customFormat="1">
      <c r="B205" s="394"/>
      <c r="C205" s="394"/>
      <c r="D205" s="394"/>
    </row>
    <row r="206" spans="2:4" s="393" customFormat="1">
      <c r="B206" s="394"/>
      <c r="C206" s="394"/>
      <c r="D206" s="394"/>
    </row>
    <row r="207" spans="2:4" s="393" customFormat="1">
      <c r="B207" s="394"/>
      <c r="C207" s="394"/>
      <c r="D207" s="394"/>
    </row>
    <row r="208" spans="2:4" s="393" customFormat="1">
      <c r="B208" s="394"/>
      <c r="C208" s="394"/>
      <c r="D208" s="394"/>
    </row>
    <row r="209" spans="2:4" s="393" customFormat="1">
      <c r="B209" s="394"/>
      <c r="C209" s="394"/>
      <c r="D209" s="394"/>
    </row>
    <row r="210" spans="2:4" s="393" customFormat="1">
      <c r="B210" s="394"/>
      <c r="C210" s="394"/>
      <c r="D210" s="394"/>
    </row>
    <row r="211" spans="2:4" s="393" customFormat="1">
      <c r="B211" s="394"/>
      <c r="C211" s="394"/>
      <c r="D211" s="394"/>
    </row>
    <row r="212" spans="2:4" s="393" customFormat="1">
      <c r="B212" s="394"/>
      <c r="C212" s="394"/>
      <c r="D212" s="394"/>
    </row>
    <row r="213" spans="2:4" s="393" customFormat="1">
      <c r="B213" s="394"/>
      <c r="C213" s="394"/>
      <c r="D213" s="394"/>
    </row>
    <row r="214" spans="2:4" s="393" customFormat="1">
      <c r="B214" s="394"/>
      <c r="C214" s="394"/>
      <c r="D214" s="394"/>
    </row>
    <row r="215" spans="2:4" s="393" customFormat="1">
      <c r="B215" s="394"/>
      <c r="C215" s="394"/>
      <c r="D215" s="394"/>
    </row>
    <row r="216" spans="2:4" s="393" customFormat="1">
      <c r="B216" s="394"/>
      <c r="C216" s="394"/>
      <c r="D216" s="394"/>
    </row>
    <row r="217" spans="2:4" s="393" customFormat="1">
      <c r="B217" s="394"/>
      <c r="C217" s="394"/>
      <c r="D217" s="394"/>
    </row>
    <row r="218" spans="2:4" s="393" customFormat="1">
      <c r="B218" s="394"/>
      <c r="C218" s="394"/>
      <c r="D218" s="394"/>
    </row>
    <row r="219" spans="2:4" s="393" customFormat="1">
      <c r="B219" s="394"/>
      <c r="C219" s="394"/>
      <c r="D219" s="394"/>
    </row>
    <row r="220" spans="2:4" s="393" customFormat="1">
      <c r="B220" s="394"/>
      <c r="C220" s="394"/>
      <c r="D220" s="394"/>
    </row>
    <row r="221" spans="2:4" s="393" customFormat="1">
      <c r="B221" s="394"/>
      <c r="C221" s="394"/>
      <c r="D221" s="394"/>
    </row>
    <row r="222" spans="2:4" s="393" customFormat="1">
      <c r="B222" s="394"/>
      <c r="C222" s="394"/>
      <c r="D222" s="394"/>
    </row>
    <row r="223" spans="2:4" s="393" customFormat="1">
      <c r="B223" s="394"/>
      <c r="C223" s="394"/>
      <c r="D223" s="394"/>
    </row>
    <row r="224" spans="2:4" s="393" customFormat="1">
      <c r="B224" s="394"/>
      <c r="C224" s="394"/>
      <c r="D224" s="394"/>
    </row>
    <row r="225" spans="2:4" s="393" customFormat="1">
      <c r="B225" s="394"/>
      <c r="C225" s="394"/>
      <c r="D225" s="394"/>
    </row>
    <row r="226" spans="2:4" s="393" customFormat="1">
      <c r="B226" s="394"/>
      <c r="C226" s="394"/>
      <c r="D226" s="394"/>
    </row>
    <row r="227" spans="2:4" s="393" customFormat="1">
      <c r="B227" s="394"/>
      <c r="C227" s="394"/>
      <c r="D227" s="394"/>
    </row>
    <row r="228" spans="2:4" s="393" customFormat="1">
      <c r="B228" s="394"/>
      <c r="C228" s="394"/>
      <c r="D228" s="394"/>
    </row>
    <row r="229" spans="2:4" s="393" customFormat="1">
      <c r="B229" s="394"/>
      <c r="C229" s="394"/>
      <c r="D229" s="394"/>
    </row>
    <row r="230" spans="2:4" s="393" customFormat="1">
      <c r="B230" s="394"/>
      <c r="C230" s="394"/>
      <c r="D230" s="394"/>
    </row>
    <row r="231" spans="2:4" s="393" customFormat="1">
      <c r="B231" s="394"/>
      <c r="C231" s="394"/>
      <c r="D231" s="394"/>
    </row>
    <row r="232" spans="2:4" s="393" customFormat="1">
      <c r="B232" s="394"/>
      <c r="C232" s="394"/>
      <c r="D232" s="394"/>
    </row>
    <row r="233" spans="2:4" s="393" customFormat="1">
      <c r="B233" s="394"/>
      <c r="C233" s="394"/>
      <c r="D233" s="394"/>
    </row>
    <row r="234" spans="2:4" s="393" customFormat="1">
      <c r="B234" s="394"/>
      <c r="C234" s="394"/>
      <c r="D234" s="394"/>
    </row>
    <row r="235" spans="2:4" s="393" customFormat="1">
      <c r="B235" s="394"/>
      <c r="C235" s="394"/>
      <c r="D235" s="394"/>
    </row>
    <row r="236" spans="2:4" s="393" customFormat="1">
      <c r="B236" s="394"/>
      <c r="C236" s="394"/>
      <c r="D236" s="394"/>
    </row>
    <row r="237" spans="2:4" s="393" customFormat="1">
      <c r="B237" s="394"/>
      <c r="C237" s="394"/>
      <c r="D237" s="394"/>
    </row>
    <row r="238" spans="2:4" s="393" customFormat="1">
      <c r="B238" s="394"/>
      <c r="C238" s="394"/>
      <c r="D238" s="394"/>
    </row>
    <row r="239" spans="2:4" s="393" customFormat="1">
      <c r="B239" s="394"/>
      <c r="C239" s="394"/>
      <c r="D239" s="394"/>
    </row>
    <row r="240" spans="2:4" s="393" customFormat="1">
      <c r="B240" s="394"/>
      <c r="C240" s="394"/>
      <c r="D240" s="394"/>
    </row>
    <row r="241" spans="2:4" s="393" customFormat="1">
      <c r="B241" s="394"/>
      <c r="C241" s="394"/>
      <c r="D241" s="394"/>
    </row>
    <row r="242" spans="2:4" s="393" customFormat="1">
      <c r="B242" s="394"/>
      <c r="C242" s="394"/>
      <c r="D242" s="394"/>
    </row>
    <row r="243" spans="2:4" s="393" customFormat="1">
      <c r="B243" s="394"/>
      <c r="C243" s="394"/>
      <c r="D243" s="394"/>
    </row>
    <row r="244" spans="2:4" s="393" customFormat="1">
      <c r="B244" s="394"/>
      <c r="C244" s="394"/>
      <c r="D244" s="394"/>
    </row>
    <row r="245" spans="2:4" s="393" customFormat="1">
      <c r="B245" s="394"/>
      <c r="C245" s="394"/>
      <c r="D245" s="394"/>
    </row>
    <row r="246" spans="2:4" s="393" customFormat="1">
      <c r="B246" s="394"/>
      <c r="C246" s="394"/>
      <c r="D246" s="394"/>
    </row>
    <row r="247" spans="2:4" s="393" customFormat="1">
      <c r="B247" s="394"/>
      <c r="C247" s="394"/>
      <c r="D247" s="394"/>
    </row>
    <row r="248" spans="2:4" s="393" customFormat="1">
      <c r="B248" s="394"/>
      <c r="C248" s="394"/>
      <c r="D248" s="394"/>
    </row>
    <row r="249" spans="2:4" s="393" customFormat="1">
      <c r="B249" s="394"/>
      <c r="C249" s="394"/>
      <c r="D249" s="394"/>
    </row>
    <row r="250" spans="2:4" s="393" customFormat="1">
      <c r="B250" s="394"/>
      <c r="C250" s="394"/>
      <c r="D250" s="394"/>
    </row>
    <row r="251" spans="2:4" s="393" customFormat="1">
      <c r="B251" s="394"/>
      <c r="C251" s="394"/>
      <c r="D251" s="394"/>
    </row>
    <row r="252" spans="2:4" s="393" customFormat="1">
      <c r="B252" s="394"/>
      <c r="C252" s="394"/>
      <c r="D252" s="394"/>
    </row>
    <row r="253" spans="2:4" s="393" customFormat="1">
      <c r="B253" s="394"/>
      <c r="C253" s="394"/>
      <c r="D253" s="394"/>
    </row>
    <row r="254" spans="2:4" s="393" customFormat="1">
      <c r="B254" s="394"/>
      <c r="C254" s="394"/>
      <c r="D254" s="394"/>
    </row>
    <row r="255" spans="2:4" s="393" customFormat="1">
      <c r="B255" s="394"/>
      <c r="C255" s="394"/>
      <c r="D255" s="394"/>
    </row>
    <row r="256" spans="2:4" s="393" customFormat="1">
      <c r="B256" s="394"/>
      <c r="C256" s="394"/>
      <c r="D256" s="394"/>
    </row>
    <row r="257" spans="2:4" s="393" customFormat="1">
      <c r="B257" s="394"/>
      <c r="C257" s="394"/>
      <c r="D257" s="394"/>
    </row>
    <row r="258" spans="2:4" s="393" customFormat="1">
      <c r="B258" s="394"/>
      <c r="C258" s="394"/>
      <c r="D258" s="394"/>
    </row>
    <row r="259" spans="2:4" s="393" customFormat="1">
      <c r="B259" s="394"/>
      <c r="C259" s="394"/>
      <c r="D259" s="394"/>
    </row>
    <row r="260" spans="2:4" s="393" customFormat="1">
      <c r="B260" s="394"/>
      <c r="C260" s="394"/>
      <c r="D260" s="394"/>
    </row>
    <row r="261" spans="2:4" s="393" customFormat="1">
      <c r="B261" s="394"/>
      <c r="C261" s="394"/>
      <c r="D261" s="394"/>
    </row>
    <row r="262" spans="2:4" s="393" customFormat="1">
      <c r="B262" s="394"/>
      <c r="C262" s="394"/>
      <c r="D262" s="394"/>
    </row>
    <row r="263" spans="2:4" s="393" customFormat="1">
      <c r="B263" s="394"/>
      <c r="C263" s="394"/>
      <c r="D263" s="394"/>
    </row>
  </sheetData>
  <conditionalFormatting sqref="B2:D3 B6:D7">
    <cfRule type="cellIs" dxfId="1" priority="2" operator="equal">
      <formula>0</formula>
    </cfRule>
  </conditionalFormatting>
  <conditionalFormatting sqref="E2:E3 E6:E7">
    <cfRule type="cellIs" dxfId="0" priority="1" operator="equal">
      <formula>0</formula>
    </cfRule>
  </conditionalFormatting>
  <pageMargins left="0.70866141732283472" right="0.70866141732283472" top="0.74803149606299213" bottom="0.74803149606299213" header="0.31496062992125984" footer="0.31496062992125984"/>
  <pageSetup paperSize="9"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627A3-3CF0-48E1-9D70-1A0B7AD977A2}">
  <dimension ref="A1:I11"/>
  <sheetViews>
    <sheetView topLeftCell="A10" workbookViewId="0">
      <selection activeCell="J4" sqref="J4"/>
    </sheetView>
  </sheetViews>
  <sheetFormatPr baseColWidth="10" defaultColWidth="8.83203125" defaultRowHeight="15"/>
  <sheetData>
    <row r="1" spans="1:9" ht="59.25" customHeight="1">
      <c r="A1" s="400"/>
      <c r="B1" s="400" t="s">
        <v>66</v>
      </c>
      <c r="C1" s="400" t="s">
        <v>67</v>
      </c>
      <c r="D1" s="402" t="s">
        <v>97</v>
      </c>
      <c r="E1" s="402" t="s">
        <v>98</v>
      </c>
      <c r="F1" s="400" t="s">
        <v>68</v>
      </c>
      <c r="G1" s="400" t="s">
        <v>69</v>
      </c>
      <c r="H1" s="400" t="s">
        <v>77</v>
      </c>
      <c r="I1" s="1"/>
    </row>
    <row r="2" spans="1:9" ht="16" thickBot="1">
      <c r="A2" s="401"/>
      <c r="B2" s="401"/>
      <c r="C2" s="401"/>
      <c r="D2" s="403"/>
      <c r="E2" s="403"/>
      <c r="F2" s="401"/>
      <c r="G2" s="401"/>
      <c r="H2" s="401"/>
      <c r="I2" s="1"/>
    </row>
    <row r="3" spans="1:9" ht="65" thickBot="1">
      <c r="A3" s="101" t="s">
        <v>83</v>
      </c>
      <c r="B3" s="103">
        <v>29</v>
      </c>
      <c r="C3" s="103">
        <v>23</v>
      </c>
      <c r="D3" s="103">
        <f>C3*0.07</f>
        <v>1.61</v>
      </c>
      <c r="E3" s="103">
        <f>C3*0.03</f>
        <v>0.69</v>
      </c>
      <c r="F3" s="103">
        <v>1.25</v>
      </c>
      <c r="G3" s="103">
        <f>F3+E3+D3+C3</f>
        <v>26.55</v>
      </c>
      <c r="H3" s="104">
        <f>I3/B3</f>
        <v>8.448275862068963E-2</v>
      </c>
      <c r="I3" s="109">
        <f>B3-G3</f>
        <v>2.4499999999999993</v>
      </c>
    </row>
    <row r="4" spans="1:9" ht="81" thickBot="1">
      <c r="A4" s="105" t="s">
        <v>84</v>
      </c>
      <c r="B4" s="107">
        <v>13.5</v>
      </c>
      <c r="C4" s="107">
        <v>8.5</v>
      </c>
      <c r="D4" s="121">
        <f>C4*0.07</f>
        <v>0.59500000000000008</v>
      </c>
      <c r="E4" s="121">
        <f>C4*0.03</f>
        <v>0.255</v>
      </c>
      <c r="F4" s="108">
        <v>0.43</v>
      </c>
      <c r="G4" s="121">
        <f>F4+E4+D4+C4</f>
        <v>9.7800000000000011</v>
      </c>
      <c r="H4" s="122">
        <f>I4/B4</f>
        <v>0.2755555555555555</v>
      </c>
      <c r="I4" s="109">
        <f t="shared" ref="I4:I11" si="0">B4-G4</f>
        <v>3.7199999999999989</v>
      </c>
    </row>
    <row r="5" spans="1:9" ht="65" thickBot="1">
      <c r="A5" s="101" t="s">
        <v>85</v>
      </c>
      <c r="B5" s="103">
        <v>14.5</v>
      </c>
      <c r="C5" s="103">
        <v>9.5</v>
      </c>
      <c r="D5" s="103">
        <f t="shared" ref="D5:D10" si="1">C5*0.07</f>
        <v>0.66500000000000004</v>
      </c>
      <c r="E5" s="103">
        <f t="shared" ref="E5:E11" si="2">C5*0.03</f>
        <v>0.28499999999999998</v>
      </c>
      <c r="F5" s="103">
        <v>0.48</v>
      </c>
      <c r="G5" s="103">
        <f t="shared" ref="G5:G11" si="3">F5+E5+D5+C5</f>
        <v>10.93</v>
      </c>
      <c r="H5" s="104">
        <f t="shared" ref="H5:H11" si="4">I5/B5</f>
        <v>0.24620689655172415</v>
      </c>
      <c r="I5" s="109">
        <f t="shared" si="0"/>
        <v>3.5700000000000003</v>
      </c>
    </row>
    <row r="6" spans="1:9" ht="81" thickBot="1">
      <c r="A6" s="105" t="s">
        <v>86</v>
      </c>
      <c r="B6" s="107">
        <v>37.700000000000003</v>
      </c>
      <c r="C6" s="107">
        <f>C3*1.3</f>
        <v>29.900000000000002</v>
      </c>
      <c r="D6" s="121">
        <f t="shared" si="1"/>
        <v>2.0930000000000004</v>
      </c>
      <c r="E6" s="121">
        <f t="shared" si="2"/>
        <v>0.89700000000000002</v>
      </c>
      <c r="F6" s="107">
        <v>1.63</v>
      </c>
      <c r="G6" s="121">
        <f t="shared" si="3"/>
        <v>34.520000000000003</v>
      </c>
      <c r="H6" s="122">
        <f t="shared" si="4"/>
        <v>8.4350132625994681E-2</v>
      </c>
      <c r="I6" s="109">
        <f t="shared" si="0"/>
        <v>3.1799999999999997</v>
      </c>
    </row>
    <row r="7" spans="1:9" ht="97" thickBot="1">
      <c r="A7" s="119" t="s">
        <v>87</v>
      </c>
      <c r="B7" s="120">
        <v>17.55</v>
      </c>
      <c r="C7" s="120">
        <v>11.05</v>
      </c>
      <c r="D7" s="103">
        <f t="shared" si="1"/>
        <v>0.77350000000000008</v>
      </c>
      <c r="E7" s="103">
        <f t="shared" si="2"/>
        <v>0.33150000000000002</v>
      </c>
      <c r="F7" s="120">
        <v>0.55000000000000004</v>
      </c>
      <c r="G7" s="103">
        <f t="shared" si="3"/>
        <v>12.705000000000002</v>
      </c>
      <c r="H7" s="104">
        <f t="shared" si="4"/>
        <v>0.27606837606837598</v>
      </c>
      <c r="I7" s="109">
        <f t="shared" si="0"/>
        <v>4.8449999999999989</v>
      </c>
    </row>
    <row r="8" spans="1:9" ht="81" thickBot="1">
      <c r="A8" s="105" t="s">
        <v>88</v>
      </c>
      <c r="B8" s="107">
        <v>18.850000000000001</v>
      </c>
      <c r="C8" s="107">
        <v>12.35</v>
      </c>
      <c r="D8" s="121">
        <f t="shared" si="1"/>
        <v>0.86450000000000005</v>
      </c>
      <c r="E8" s="121">
        <f t="shared" si="2"/>
        <v>0.3705</v>
      </c>
      <c r="F8" s="107">
        <v>0.62</v>
      </c>
      <c r="G8" s="121">
        <f t="shared" si="3"/>
        <v>14.205</v>
      </c>
      <c r="H8" s="122">
        <f t="shared" si="4"/>
        <v>0.24641909814323612</v>
      </c>
      <c r="I8" s="109">
        <f t="shared" si="0"/>
        <v>4.6450000000000014</v>
      </c>
    </row>
    <row r="9" spans="1:9" ht="97" thickBot="1">
      <c r="A9" s="101" t="s">
        <v>89</v>
      </c>
      <c r="B9" s="103">
        <v>46.4</v>
      </c>
      <c r="C9" s="103">
        <f>C3*1.6</f>
        <v>36.800000000000004</v>
      </c>
      <c r="D9" s="103">
        <f t="shared" si="1"/>
        <v>2.5760000000000005</v>
      </c>
      <c r="E9" s="103">
        <f t="shared" si="2"/>
        <v>1.1040000000000001</v>
      </c>
      <c r="F9" s="103">
        <v>2</v>
      </c>
      <c r="G9" s="103">
        <f t="shared" si="3"/>
        <v>42.480000000000004</v>
      </c>
      <c r="H9" s="104">
        <f t="shared" si="4"/>
        <v>8.4482758620689546E-2</v>
      </c>
      <c r="I9" s="109">
        <f t="shared" si="0"/>
        <v>3.9199999999999946</v>
      </c>
    </row>
    <row r="10" spans="1:9" ht="113" thickBot="1">
      <c r="A10" s="105" t="s">
        <v>90</v>
      </c>
      <c r="B10" s="107">
        <v>21.6</v>
      </c>
      <c r="C10" s="107">
        <v>13.6</v>
      </c>
      <c r="D10" s="121">
        <f t="shared" si="1"/>
        <v>0.95200000000000007</v>
      </c>
      <c r="E10" s="121">
        <f t="shared" si="2"/>
        <v>0.40799999999999997</v>
      </c>
      <c r="F10" s="107">
        <v>0.68</v>
      </c>
      <c r="G10" s="121">
        <f t="shared" si="3"/>
        <v>15.64</v>
      </c>
      <c r="H10" s="122">
        <f t="shared" si="4"/>
        <v>0.27592592592592596</v>
      </c>
      <c r="I10" s="109">
        <f t="shared" si="0"/>
        <v>5.9600000000000009</v>
      </c>
    </row>
    <row r="11" spans="1:9" ht="97" thickBot="1">
      <c r="A11" s="119" t="s">
        <v>91</v>
      </c>
      <c r="B11" s="103">
        <v>23.2</v>
      </c>
      <c r="C11" s="103">
        <v>15.2</v>
      </c>
      <c r="D11" s="103">
        <f>C11*0.07</f>
        <v>1.0640000000000001</v>
      </c>
      <c r="E11" s="103">
        <f t="shared" si="2"/>
        <v>0.45599999999999996</v>
      </c>
      <c r="F11" s="120">
        <v>0.76</v>
      </c>
      <c r="G11" s="103">
        <f t="shared" si="3"/>
        <v>17.48</v>
      </c>
      <c r="H11" s="104">
        <f t="shared" si="4"/>
        <v>0.246551724137931</v>
      </c>
      <c r="I11" s="109">
        <f t="shared" si="0"/>
        <v>5.7199999999999989</v>
      </c>
    </row>
  </sheetData>
  <mergeCells count="8">
    <mergeCell ref="H1:H2"/>
    <mergeCell ref="D1:D2"/>
    <mergeCell ref="E1:E2"/>
    <mergeCell ref="A1:A2"/>
    <mergeCell ref="B1:B2"/>
    <mergeCell ref="C1:C2"/>
    <mergeCell ref="F1:F2"/>
    <mergeCell ref="G1:G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4AC33-CA4F-4093-9056-946C794C5BD3}">
  <dimension ref="A1:H7"/>
  <sheetViews>
    <sheetView workbookViewId="0">
      <selection activeCell="D7" sqref="D7"/>
    </sheetView>
  </sheetViews>
  <sheetFormatPr baseColWidth="10" defaultColWidth="9.1640625" defaultRowHeight="16"/>
  <cols>
    <col min="1" max="1" width="27.5" style="141" customWidth="1"/>
    <col min="2" max="2" width="20.6640625" style="141" customWidth="1"/>
    <col min="3" max="3" width="9.1640625" style="141"/>
    <col min="4" max="4" width="57" style="149" customWidth="1"/>
    <col min="5" max="16384" width="9.1640625" style="141"/>
  </cols>
  <sheetData>
    <row r="1" spans="1:8" ht="17" thickBot="1">
      <c r="A1" s="404" t="s">
        <v>119</v>
      </c>
      <c r="B1" s="404" t="s">
        <v>123</v>
      </c>
      <c r="C1" s="404" t="s">
        <v>126</v>
      </c>
      <c r="D1" s="404" t="s">
        <v>122</v>
      </c>
      <c r="E1" s="404" t="s">
        <v>98</v>
      </c>
      <c r="G1" s="142"/>
      <c r="H1" s="142"/>
    </row>
    <row r="2" spans="1:8" ht="17" thickBot="1">
      <c r="A2" s="404"/>
      <c r="B2" s="404"/>
      <c r="C2" s="404"/>
      <c r="D2" s="404"/>
      <c r="E2" s="404"/>
      <c r="G2" s="140" t="s">
        <v>114</v>
      </c>
      <c r="H2" s="142"/>
    </row>
    <row r="3" spans="1:8" ht="35" thickBot="1">
      <c r="A3" s="143" t="s">
        <v>120</v>
      </c>
      <c r="B3" s="144"/>
      <c r="C3" s="144"/>
      <c r="D3" s="144"/>
      <c r="E3" s="144"/>
      <c r="G3" s="140" t="s">
        <v>115</v>
      </c>
      <c r="H3" s="142"/>
    </row>
    <row r="4" spans="1:8" ht="84" customHeight="1" thickBot="1">
      <c r="A4" s="145" t="s">
        <v>121</v>
      </c>
      <c r="B4" s="146" t="s">
        <v>124</v>
      </c>
      <c r="C4" s="147" t="s">
        <v>125</v>
      </c>
      <c r="D4" s="148" t="s">
        <v>127</v>
      </c>
      <c r="E4" s="147"/>
      <c r="G4" s="140" t="s">
        <v>116</v>
      </c>
      <c r="H4" s="142"/>
    </row>
    <row r="5" spans="1:8">
      <c r="G5" s="140" t="s">
        <v>117</v>
      </c>
      <c r="H5" s="142"/>
    </row>
    <row r="6" spans="1:8">
      <c r="G6" s="140" t="s">
        <v>118</v>
      </c>
      <c r="H6" s="142"/>
    </row>
    <row r="7" spans="1:8">
      <c r="G7" s="142"/>
      <c r="H7" s="142"/>
    </row>
  </sheetData>
  <mergeCells count="5">
    <mergeCell ref="A1:A2"/>
    <mergeCell ref="D1:D2"/>
    <mergeCell ref="B1:B2"/>
    <mergeCell ref="C1:C2"/>
    <mergeCell ref="E1:E2"/>
  </mergeCells>
  <hyperlinks>
    <hyperlink ref="B4" r:id="rId1" xr:uid="{AF1424C8-153E-4202-9FEA-A20DAA70BC2F}"/>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2D1DD-F44A-435C-863F-39183F7CBF9D}">
  <dimension ref="A1:I10"/>
  <sheetViews>
    <sheetView workbookViewId="0">
      <selection activeCell="M4" sqref="M4"/>
    </sheetView>
  </sheetViews>
  <sheetFormatPr baseColWidth="10" defaultColWidth="8.83203125" defaultRowHeight="15"/>
  <cols>
    <col min="1" max="1" width="13.1640625" bestFit="1" customWidth="1"/>
    <col min="2" max="2" width="7.5" bestFit="1" customWidth="1"/>
    <col min="3" max="3" width="8.83203125" bestFit="1" customWidth="1"/>
    <col min="4" max="4" width="10.83203125" bestFit="1" customWidth="1"/>
    <col min="5" max="5" width="10.6640625" customWidth="1"/>
    <col min="6" max="6" width="10.5" customWidth="1"/>
    <col min="7" max="7" width="9.6640625" bestFit="1" customWidth="1"/>
    <col min="8" max="8" width="6.5" bestFit="1" customWidth="1"/>
    <col min="9" max="9" width="6.6640625" bestFit="1" customWidth="1"/>
  </cols>
  <sheetData>
    <row r="1" spans="1:9" ht="30" customHeight="1">
      <c r="A1" s="402" t="s">
        <v>94</v>
      </c>
      <c r="B1" s="402" t="s">
        <v>66</v>
      </c>
      <c r="C1" s="402" t="s">
        <v>96</v>
      </c>
      <c r="D1" s="402" t="s">
        <v>97</v>
      </c>
      <c r="E1" s="402" t="s">
        <v>98</v>
      </c>
      <c r="F1" s="402" t="s">
        <v>68</v>
      </c>
      <c r="G1" s="402" t="s">
        <v>69</v>
      </c>
      <c r="H1" s="402" t="s">
        <v>95</v>
      </c>
      <c r="I1" s="1"/>
    </row>
    <row r="2" spans="1:9" ht="30" customHeight="1" thickBot="1">
      <c r="A2" s="403"/>
      <c r="B2" s="403"/>
      <c r="C2" s="403"/>
      <c r="D2" s="403"/>
      <c r="E2" s="403"/>
      <c r="F2" s="403"/>
      <c r="G2" s="403"/>
      <c r="H2" s="403"/>
      <c r="I2" s="1"/>
    </row>
    <row r="3" spans="1:9" ht="31" thickBot="1">
      <c r="A3" s="111" t="s">
        <v>92</v>
      </c>
      <c r="B3" s="112">
        <v>18</v>
      </c>
      <c r="C3" s="112">
        <v>8</v>
      </c>
      <c r="D3" s="112">
        <f>C3*0.07</f>
        <v>0.56000000000000005</v>
      </c>
      <c r="E3" s="112">
        <f>C3*0.03</f>
        <v>0.24</v>
      </c>
      <c r="F3" s="112">
        <f>C3*0.05</f>
        <v>0.4</v>
      </c>
      <c r="G3" s="112">
        <f>SUM(C3:F3)</f>
        <v>9.2000000000000011</v>
      </c>
      <c r="H3" s="113">
        <f>I3/B3</f>
        <v>0.48888888888888882</v>
      </c>
      <c r="I3" s="109">
        <f>B3-G3</f>
        <v>8.7999999999999989</v>
      </c>
    </row>
    <row r="4" spans="1:9" ht="31" thickBot="1">
      <c r="A4" s="114" t="s">
        <v>93</v>
      </c>
      <c r="B4" s="115">
        <v>13.5</v>
      </c>
      <c r="C4" s="115">
        <v>8</v>
      </c>
      <c r="D4" s="116">
        <f>C4*0.07</f>
        <v>0.56000000000000005</v>
      </c>
      <c r="E4" s="116">
        <f>C4*0.03</f>
        <v>0.24</v>
      </c>
      <c r="F4" s="117">
        <f>C4*0.05</f>
        <v>0.4</v>
      </c>
      <c r="G4" s="117">
        <f>SUM(C4:F4)</f>
        <v>9.2000000000000011</v>
      </c>
      <c r="H4" s="118">
        <f>I4/B4</f>
        <v>0.31851851851851842</v>
      </c>
      <c r="I4" s="109">
        <f t="shared" ref="I4:I10" si="0">B4-G4</f>
        <v>4.2999999999999989</v>
      </c>
    </row>
    <row r="5" spans="1:9" ht="31" thickBot="1">
      <c r="A5" s="111" t="s">
        <v>164</v>
      </c>
      <c r="B5" s="112">
        <v>23.400000000000002</v>
      </c>
      <c r="C5" s="112">
        <f>C3*1.3</f>
        <v>10.4</v>
      </c>
      <c r="D5" s="112">
        <f t="shared" ref="D5:D10" si="1">C5*0.07</f>
        <v>0.72800000000000009</v>
      </c>
      <c r="E5" s="112">
        <f t="shared" ref="E5:E10" si="2">C5*0.03</f>
        <v>0.312</v>
      </c>
      <c r="F5" s="112">
        <f t="shared" ref="F5:F10" si="3">C5*0.05</f>
        <v>0.52</v>
      </c>
      <c r="G5" s="112">
        <f t="shared" ref="G5:G10" si="4">SUM(C5:F5)</f>
        <v>11.959999999999999</v>
      </c>
      <c r="H5" s="113">
        <f t="shared" ref="H5:H10" si="5">I5/B5</f>
        <v>0.48888888888888898</v>
      </c>
      <c r="I5" s="109">
        <f t="shared" si="0"/>
        <v>11.440000000000003</v>
      </c>
    </row>
    <row r="6" spans="1:9" ht="46" thickBot="1">
      <c r="A6" s="114" t="s">
        <v>165</v>
      </c>
      <c r="B6" s="115">
        <v>17.55</v>
      </c>
      <c r="C6" s="115">
        <f>C4*1.3</f>
        <v>10.4</v>
      </c>
      <c r="D6" s="116">
        <f t="shared" si="1"/>
        <v>0.72800000000000009</v>
      </c>
      <c r="E6" s="116">
        <f t="shared" si="2"/>
        <v>0.312</v>
      </c>
      <c r="F6" s="117">
        <f t="shared" si="3"/>
        <v>0.52</v>
      </c>
      <c r="G6" s="117">
        <f t="shared" si="4"/>
        <v>11.959999999999999</v>
      </c>
      <c r="H6" s="118">
        <f t="shared" si="5"/>
        <v>0.31851851851851859</v>
      </c>
      <c r="I6" s="109">
        <f t="shared" si="0"/>
        <v>5.5900000000000016</v>
      </c>
    </row>
    <row r="7" spans="1:9" ht="46" thickBot="1">
      <c r="A7" s="111" t="s">
        <v>166</v>
      </c>
      <c r="B7" s="112">
        <v>28.8</v>
      </c>
      <c r="C7" s="112">
        <f>C3*1.6</f>
        <v>12.8</v>
      </c>
      <c r="D7" s="112">
        <f t="shared" si="1"/>
        <v>0.89600000000000013</v>
      </c>
      <c r="E7" s="112">
        <f t="shared" si="2"/>
        <v>0.38400000000000001</v>
      </c>
      <c r="F7" s="112">
        <f t="shared" si="3"/>
        <v>0.64000000000000012</v>
      </c>
      <c r="G7" s="112">
        <f t="shared" si="4"/>
        <v>14.720000000000002</v>
      </c>
      <c r="H7" s="113">
        <f t="shared" si="5"/>
        <v>0.48888888888888882</v>
      </c>
      <c r="I7" s="109">
        <f t="shared" si="0"/>
        <v>14.079999999999998</v>
      </c>
    </row>
    <row r="8" spans="1:9" ht="46" thickBot="1">
      <c r="A8" s="114" t="s">
        <v>167</v>
      </c>
      <c r="B8" s="115">
        <v>21.6</v>
      </c>
      <c r="C8" s="115">
        <f>C4*1.6</f>
        <v>12.8</v>
      </c>
      <c r="D8" s="116">
        <f t="shared" si="1"/>
        <v>0.89600000000000013</v>
      </c>
      <c r="E8" s="116">
        <f t="shared" si="2"/>
        <v>0.38400000000000001</v>
      </c>
      <c r="F8" s="117">
        <f t="shared" si="3"/>
        <v>0.64000000000000012</v>
      </c>
      <c r="G8" s="117">
        <f t="shared" si="4"/>
        <v>14.720000000000002</v>
      </c>
      <c r="H8" s="118">
        <f t="shared" si="5"/>
        <v>0.31851851851851848</v>
      </c>
      <c r="I8" s="109">
        <f t="shared" si="0"/>
        <v>6.879999999999999</v>
      </c>
    </row>
    <row r="9" spans="1:9" ht="31" thickBot="1">
      <c r="A9" s="111" t="s">
        <v>99</v>
      </c>
      <c r="B9" s="112">
        <v>160</v>
      </c>
      <c r="C9" s="112">
        <v>110</v>
      </c>
      <c r="D9" s="112">
        <f t="shared" si="1"/>
        <v>7.7000000000000011</v>
      </c>
      <c r="E9" s="112">
        <f t="shared" si="2"/>
        <v>3.3</v>
      </c>
      <c r="F9" s="112">
        <f t="shared" si="3"/>
        <v>5.5</v>
      </c>
      <c r="G9" s="112">
        <f t="shared" si="4"/>
        <v>126.5</v>
      </c>
      <c r="H9" s="113">
        <f t="shared" si="5"/>
        <v>0.20937500000000001</v>
      </c>
      <c r="I9" s="109">
        <f t="shared" si="0"/>
        <v>33.5</v>
      </c>
    </row>
    <row r="10" spans="1:9" ht="31" thickBot="1">
      <c r="A10" s="114" t="s">
        <v>100</v>
      </c>
      <c r="B10" s="115">
        <v>800</v>
      </c>
      <c r="C10" s="115">
        <v>550</v>
      </c>
      <c r="D10" s="116">
        <f t="shared" si="1"/>
        <v>38.500000000000007</v>
      </c>
      <c r="E10" s="116">
        <f t="shared" si="2"/>
        <v>16.5</v>
      </c>
      <c r="F10" s="117">
        <f t="shared" si="3"/>
        <v>27.5</v>
      </c>
      <c r="G10" s="117">
        <f t="shared" si="4"/>
        <v>632.5</v>
      </c>
      <c r="H10" s="118">
        <f t="shared" si="5"/>
        <v>0.20937500000000001</v>
      </c>
      <c r="I10" s="109">
        <f t="shared" si="0"/>
        <v>167.5</v>
      </c>
    </row>
  </sheetData>
  <mergeCells count="8">
    <mergeCell ref="G1:G2"/>
    <mergeCell ref="H1:H2"/>
    <mergeCell ref="A1:A2"/>
    <mergeCell ref="B1:B2"/>
    <mergeCell ref="C1:C2"/>
    <mergeCell ref="D1:D2"/>
    <mergeCell ref="E1:E2"/>
    <mergeCell ref="F1:F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V43"/>
  <sheetViews>
    <sheetView workbookViewId="0">
      <selection activeCell="G4" sqref="G4"/>
    </sheetView>
  </sheetViews>
  <sheetFormatPr baseColWidth="10" defaultColWidth="8.83203125" defaultRowHeight="15"/>
  <cols>
    <col min="2" max="2" width="12.5" style="130" customWidth="1"/>
    <col min="3" max="6" width="12.5" customWidth="1"/>
    <col min="8" max="8" width="23.83203125" style="3" customWidth="1"/>
    <col min="9" max="9" width="9.1640625" style="2" bestFit="1" customWidth="1"/>
    <col min="10" max="10" width="10.1640625" style="2" bestFit="1" customWidth="1"/>
    <col min="11" max="11" width="12" style="2" customWidth="1"/>
    <col min="12" max="12" width="2.1640625" style="2" customWidth="1"/>
    <col min="13" max="14" width="8.5" style="2" customWidth="1"/>
    <col min="18" max="18" width="19.6640625" customWidth="1"/>
    <col min="19" max="19" width="19.6640625" style="68" customWidth="1"/>
    <col min="24" max="24" width="20.33203125" customWidth="1"/>
    <col min="25" max="25" width="10.83203125" style="4" customWidth="1"/>
    <col min="26" max="26" width="13.83203125" bestFit="1" customWidth="1"/>
    <col min="27" max="27" width="9.5" customWidth="1"/>
    <col min="28" max="28" width="14.6640625" customWidth="1"/>
    <col min="29" max="29" width="9.1640625" customWidth="1"/>
    <col min="30" max="30" width="7.5" customWidth="1"/>
    <col min="32" max="32" width="22.5" customWidth="1"/>
    <col min="33" max="33" width="9" bestFit="1" customWidth="1"/>
    <col min="34" max="34" width="15.6640625" customWidth="1"/>
    <col min="35" max="35" width="14.5" bestFit="1" customWidth="1"/>
    <col min="36" max="36" width="16" customWidth="1"/>
    <col min="37" max="37" width="11.33203125" bestFit="1" customWidth="1"/>
    <col min="39" max="39" width="9.1640625" style="2"/>
    <col min="40" max="40" width="16.6640625" style="2" customWidth="1"/>
    <col min="41" max="41" width="38.83203125" style="2" customWidth="1"/>
    <col min="42" max="44" width="9.1640625" style="2"/>
    <col min="46" max="46" width="19.1640625" customWidth="1"/>
    <col min="47" max="47" width="62.1640625" customWidth="1"/>
  </cols>
  <sheetData>
    <row r="1" spans="2:48" ht="15.75" customHeight="1" thickBot="1">
      <c r="B1" s="123" t="s">
        <v>35</v>
      </c>
      <c r="C1" s="6"/>
      <c r="D1" s="6"/>
      <c r="E1" s="6"/>
      <c r="F1" s="6"/>
      <c r="H1" s="41" t="s">
        <v>34</v>
      </c>
      <c r="I1" s="42"/>
      <c r="J1" s="42"/>
      <c r="K1" s="42"/>
      <c r="L1" s="81"/>
      <c r="M1" s="81"/>
      <c r="N1" s="81"/>
      <c r="O1" s="6"/>
      <c r="R1" s="6" t="s">
        <v>8</v>
      </c>
      <c r="S1" s="82"/>
      <c r="X1" s="6"/>
      <c r="Y1" s="69"/>
      <c r="Z1" s="6"/>
      <c r="AA1" s="6"/>
      <c r="AB1" s="6"/>
      <c r="AC1" s="6"/>
      <c r="AD1" s="6"/>
      <c r="AF1" s="83"/>
      <c r="AG1" s="83"/>
      <c r="AH1" s="83"/>
      <c r="AI1" s="83"/>
      <c r="AJ1" s="83"/>
      <c r="AK1" s="83"/>
      <c r="AN1" s="65" t="s">
        <v>70</v>
      </c>
      <c r="AO1" s="65"/>
      <c r="AP1" s="65"/>
      <c r="AQ1" s="65"/>
      <c r="AR1" s="65"/>
    </row>
    <row r="2" spans="2:48" ht="15.75" customHeight="1" thickBot="1">
      <c r="B2" s="407"/>
      <c r="C2" s="408" t="s">
        <v>1</v>
      </c>
      <c r="D2" s="408" t="s">
        <v>2</v>
      </c>
      <c r="E2" s="408" t="s">
        <v>3</v>
      </c>
      <c r="F2" s="408" t="s">
        <v>0</v>
      </c>
      <c r="H2" s="408"/>
      <c r="I2" s="408" t="s">
        <v>1</v>
      </c>
      <c r="J2" s="408" t="s">
        <v>2</v>
      </c>
      <c r="K2" s="408" t="s">
        <v>3</v>
      </c>
      <c r="L2" s="24"/>
      <c r="M2" s="408" t="s">
        <v>1</v>
      </c>
      <c r="N2" s="408" t="s">
        <v>2</v>
      </c>
      <c r="O2" s="408" t="s">
        <v>3</v>
      </c>
      <c r="R2" s="7"/>
      <c r="S2" s="67"/>
    </row>
    <row r="3" spans="2:48" ht="15.75" customHeight="1" thickBot="1">
      <c r="B3" s="407"/>
      <c r="C3" s="408"/>
      <c r="D3" s="408"/>
      <c r="E3" s="408"/>
      <c r="F3" s="408"/>
      <c r="H3" s="408"/>
      <c r="I3" s="408"/>
      <c r="J3" s="408"/>
      <c r="K3" s="408"/>
      <c r="L3" s="24"/>
      <c r="M3" s="408"/>
      <c r="N3" s="408"/>
      <c r="O3" s="408"/>
      <c r="R3" s="405" t="s">
        <v>20</v>
      </c>
      <c r="S3" s="411" t="s">
        <v>1</v>
      </c>
      <c r="X3" s="405"/>
      <c r="Y3" s="415" t="s">
        <v>54</v>
      </c>
      <c r="Z3" s="405" t="s">
        <v>66</v>
      </c>
      <c r="AA3" s="405" t="s">
        <v>67</v>
      </c>
      <c r="AB3" s="405" t="s">
        <v>68</v>
      </c>
      <c r="AC3" s="405" t="s">
        <v>69</v>
      </c>
      <c r="AD3" s="405" t="s">
        <v>77</v>
      </c>
      <c r="AF3" s="7"/>
    </row>
    <row r="4" spans="2:48" ht="44.25" customHeight="1" thickBot="1">
      <c r="B4" s="124" t="s">
        <v>33</v>
      </c>
      <c r="C4" s="10" t="e">
        <f>'Profit and Loss Summary'!#REF!</f>
        <v>#REF!</v>
      </c>
      <c r="D4" s="10" t="e">
        <f>'Profit and Loss Summary'!#REF!</f>
        <v>#REF!</v>
      </c>
      <c r="E4" s="10" t="e">
        <f>'Profit and Loss Summary'!#REF!</f>
        <v>#REF!</v>
      </c>
      <c r="F4" s="10" t="e">
        <f>SUM(C4:E4)</f>
        <v>#REF!</v>
      </c>
      <c r="H4" s="8" t="str">
        <f>'Sales Forecast'!A4</f>
        <v xml:space="preserve">Qualified Nurses </v>
      </c>
      <c r="I4" s="22">
        <f>'Sales Forecast'!O4</f>
        <v>3225.6</v>
      </c>
      <c r="J4" s="11">
        <f>'Sales Forecast'!AD4</f>
        <v>8064</v>
      </c>
      <c r="K4" s="11">
        <f>'Sales Forecast'!AS4</f>
        <v>12902.4</v>
      </c>
      <c r="L4" s="24"/>
      <c r="M4" s="9">
        <f>'Sales Forecast'!O15</f>
        <v>99993.599999999977</v>
      </c>
      <c r="N4" s="10">
        <f>'Sales Forecast'!AD15</f>
        <v>249984</v>
      </c>
      <c r="O4" s="10">
        <f>'Sales Forecast'!AS15</f>
        <v>399974.40000000002</v>
      </c>
      <c r="R4" s="405"/>
      <c r="S4" s="411"/>
      <c r="W4" s="12"/>
      <c r="X4" s="405"/>
      <c r="Y4" s="415"/>
      <c r="Z4" s="405"/>
      <c r="AA4" s="405"/>
      <c r="AB4" s="405"/>
      <c r="AC4" s="405"/>
      <c r="AD4" s="405"/>
      <c r="AF4" s="400" t="s">
        <v>15</v>
      </c>
      <c r="AG4" s="400" t="s">
        <v>61</v>
      </c>
      <c r="AH4" s="400" t="s">
        <v>75</v>
      </c>
      <c r="AI4" s="400" t="s">
        <v>74</v>
      </c>
      <c r="AJ4" s="400" t="s">
        <v>73</v>
      </c>
      <c r="AK4" s="400" t="s">
        <v>45</v>
      </c>
      <c r="AL4" s="1"/>
      <c r="AN4" s="408" t="s">
        <v>71</v>
      </c>
      <c r="AO4" s="408" t="s">
        <v>72</v>
      </c>
      <c r="AP4" s="412" t="s">
        <v>62</v>
      </c>
      <c r="AQ4" s="409" t="s">
        <v>45</v>
      </c>
      <c r="AR4" s="24"/>
      <c r="AT4" s="408" t="s">
        <v>71</v>
      </c>
      <c r="AU4" s="408" t="s">
        <v>72</v>
      </c>
    </row>
    <row r="5" spans="2:48" ht="24" customHeight="1" thickBot="1">
      <c r="B5" s="125" t="s">
        <v>6</v>
      </c>
      <c r="C5" s="17" t="e">
        <f>'Profit and Loss Summary'!#REF!</f>
        <v>#REF!</v>
      </c>
      <c r="D5" s="17" t="e">
        <f>'Profit and Loss Summary'!#REF!</f>
        <v>#REF!</v>
      </c>
      <c r="E5" s="17" t="e">
        <f>'Profit and Loss Summary'!#REF!</f>
        <v>#REF!</v>
      </c>
      <c r="F5" s="17" t="e">
        <f>SUM(C5:E5)</f>
        <v>#REF!</v>
      </c>
      <c r="H5" s="21" t="str">
        <f>'Sales Forecast'!A5</f>
        <v xml:space="preserve">Health Care Assistants </v>
      </c>
      <c r="I5" s="39">
        <f>'Sales Forecast'!O5</f>
        <v>8064</v>
      </c>
      <c r="J5" s="39">
        <f>'Sales Forecast'!AD5</f>
        <v>20160</v>
      </c>
      <c r="K5" s="39">
        <f>'Sales Forecast'!AS5</f>
        <v>32256</v>
      </c>
      <c r="L5" s="24"/>
      <c r="M5" s="40">
        <f>'Sales Forecast'!O16</f>
        <v>124992</v>
      </c>
      <c r="N5" s="40">
        <f>'Sales Forecast'!AD16</f>
        <v>312480</v>
      </c>
      <c r="O5" s="40">
        <f>'Sales Forecast'!AS16</f>
        <v>499968</v>
      </c>
      <c r="R5" s="26" t="str">
        <f>Cashflow!A45</f>
        <v>Insurance</v>
      </c>
      <c r="S5" s="27">
        <f>Cashflow!B45</f>
        <v>0</v>
      </c>
      <c r="W5" s="12"/>
      <c r="X5" s="57" t="s">
        <v>83</v>
      </c>
      <c r="Y5" s="58" t="s">
        <v>55</v>
      </c>
      <c r="Z5" s="61">
        <v>29</v>
      </c>
      <c r="AA5" s="61">
        <v>23</v>
      </c>
      <c r="AB5" s="61">
        <v>1.25</v>
      </c>
      <c r="AC5" s="71">
        <v>26.25</v>
      </c>
      <c r="AD5" s="63">
        <v>9.4827586206896547E-2</v>
      </c>
      <c r="AF5" s="406"/>
      <c r="AG5" s="406"/>
      <c r="AH5" s="406"/>
      <c r="AI5" s="406"/>
      <c r="AJ5" s="406"/>
      <c r="AK5" s="406"/>
      <c r="AL5" s="1"/>
      <c r="AN5" s="408"/>
      <c r="AO5" s="408"/>
      <c r="AP5" s="413"/>
      <c r="AQ5" s="414"/>
      <c r="AR5" s="24"/>
      <c r="AT5" s="408"/>
      <c r="AU5" s="408"/>
    </row>
    <row r="6" spans="2:48" ht="105" customHeight="1" thickBot="1">
      <c r="B6" s="126" t="s">
        <v>17</v>
      </c>
      <c r="C6" s="9" t="e">
        <f>SUM(C4:C5)</f>
        <v>#REF!</v>
      </c>
      <c r="D6" s="9" t="e">
        <f>SUM(D4:D5)</f>
        <v>#REF!</v>
      </c>
      <c r="E6" s="9" t="e">
        <f>SUM(E4:E5)</f>
        <v>#REF!</v>
      </c>
      <c r="F6" s="9" t="e">
        <f>SUM(F4:F5)</f>
        <v>#REF!</v>
      </c>
      <c r="H6" s="21" t="str">
        <f>'Sales Forecast'!A6</f>
        <v xml:space="preserve">Support Workers </v>
      </c>
      <c r="I6" s="39">
        <f>'Sales Forecast'!O6</f>
        <v>4838.3999999999996</v>
      </c>
      <c r="J6" s="39">
        <f>'Sales Forecast'!AD6</f>
        <v>12096</v>
      </c>
      <c r="K6" s="39">
        <f>'Sales Forecast'!AS6</f>
        <v>19353.599999999999</v>
      </c>
      <c r="L6" s="24"/>
      <c r="M6" s="40">
        <f>'Sales Forecast'!O17</f>
        <v>79833.599999999991</v>
      </c>
      <c r="N6" s="40">
        <f>'Sales Forecast'!AD17</f>
        <v>199584</v>
      </c>
      <c r="O6" s="40">
        <f>'Sales Forecast'!AS17</f>
        <v>319334.40000000002</v>
      </c>
      <c r="R6" s="28" t="str">
        <f>Cashflow!A55</f>
        <v>Office Equipment</v>
      </c>
      <c r="S6" s="29">
        <f>Cashflow!B55</f>
        <v>1000</v>
      </c>
      <c r="W6" s="12"/>
      <c r="X6" s="59" t="s">
        <v>84</v>
      </c>
      <c r="Y6" s="60" t="s">
        <v>55</v>
      </c>
      <c r="Z6" s="70">
        <v>13.5</v>
      </c>
      <c r="AA6" s="70">
        <v>8.5</v>
      </c>
      <c r="AB6" s="62">
        <v>0.42500000000000004</v>
      </c>
      <c r="AC6" s="72">
        <v>8.9250000000000007</v>
      </c>
      <c r="AD6" s="64">
        <v>0.33888888888888885</v>
      </c>
      <c r="AF6" s="44" t="s">
        <v>46</v>
      </c>
      <c r="AG6" s="45" t="s">
        <v>76</v>
      </c>
      <c r="AH6" s="45"/>
      <c r="AI6" s="45" t="s">
        <v>47</v>
      </c>
      <c r="AJ6" s="45"/>
      <c r="AK6" s="46"/>
      <c r="AL6" s="1"/>
      <c r="AM6" s="2" t="s">
        <v>107</v>
      </c>
      <c r="AN6" s="78" t="str">
        <f>AM6</f>
        <v>http://care-solutions.org.uk/</v>
      </c>
      <c r="AO6" s="8" t="str">
        <f>AR6</f>
        <v>Care Solutions Recruitment Agency Ltd is specialised in Domiciliary Home Care Services, Training, Employment and Nursing Agency. We provide quality personal care and support that helps people to live independent in their own homes. Our services includes personal care, meal preparation, Domestic, shopping, assistance to attend social activities in the local Community, GP appointment, Holiday Escort, support with more complex needs and age-related conditions. Our dedicated team of highly qualified Care Workers will deliver effective support that is tailored to meet your individual needs.</v>
      </c>
      <c r="AP6" s="75"/>
      <c r="AQ6" s="73"/>
      <c r="AR6" s="137" t="s">
        <v>108</v>
      </c>
      <c r="AS6" t="s">
        <v>101</v>
      </c>
      <c r="AT6" s="78" t="str">
        <f>AS6</f>
        <v>https://www.bluebirdcare.co.uk/croydon/home</v>
      </c>
      <c r="AU6" s="8" t="str">
        <f>AV6</f>
        <v>We believe that care matters and we are committed to providing the highest quality homecare in Croydon so that our customers can remain in their own homes. We deliver homecare and support services to the London Borough of Croydon area, including Coulsdon, Purley, Kenley, Sanderstead, Shirley, Selsdon, Croydon, Thornton Heath, Norbury, SE25, SE19 and Addington. Bluebird Care UK first opened its doors in 2004 as a small family business dedicated to providing high quality homecare services. We have now grown into a leading care at home provider, delivering around 20,000 visits each day right across the country. Our commitment to delivering the services you want, how you want them, in the comfort of your own home is stronger now than ever. </v>
      </c>
      <c r="AV6" s="135" t="s">
        <v>102</v>
      </c>
    </row>
    <row r="7" spans="2:48" ht="210.75" customHeight="1" thickBot="1">
      <c r="B7" s="127" t="s">
        <v>18</v>
      </c>
      <c r="C7" s="19" t="e">
        <f>C6/C4</f>
        <v>#REF!</v>
      </c>
      <c r="D7" s="19" t="e">
        <f>D6/D4</f>
        <v>#REF!</v>
      </c>
      <c r="E7" s="19" t="e">
        <f>E6/E4</f>
        <v>#REF!</v>
      </c>
      <c r="F7" s="19"/>
      <c r="H7" s="8" t="s">
        <v>56</v>
      </c>
      <c r="I7" s="22">
        <f>SUM(I4:I6)</f>
        <v>16128</v>
      </c>
      <c r="J7" s="22">
        <f>SUM(J4:J6)</f>
        <v>40320</v>
      </c>
      <c r="K7" s="22">
        <f>SUM(K4:K6)</f>
        <v>64512</v>
      </c>
      <c r="L7" s="24"/>
      <c r="M7" s="9">
        <f>SUM(M4:M6)</f>
        <v>304819.19999999995</v>
      </c>
      <c r="N7" s="9">
        <f t="shared" ref="N7:O7" si="0">SUM(N4:N6)</f>
        <v>762048</v>
      </c>
      <c r="O7" s="9">
        <f t="shared" si="0"/>
        <v>1219276.8</v>
      </c>
      <c r="R7" s="31" t="str">
        <f>Cashflow!A56</f>
        <v>Consultancy and Branding</v>
      </c>
      <c r="S7" s="27">
        <f>Cashflow!B56</f>
        <v>3640</v>
      </c>
      <c r="W7" s="12"/>
      <c r="X7" s="57" t="s">
        <v>85</v>
      </c>
      <c r="Y7" s="58" t="s">
        <v>55</v>
      </c>
      <c r="Z7" s="61">
        <v>14.5</v>
      </c>
      <c r="AA7" s="61">
        <v>9.5</v>
      </c>
      <c r="AB7" s="61">
        <v>0.47500000000000003</v>
      </c>
      <c r="AC7" s="71">
        <v>9.9749999999999996</v>
      </c>
      <c r="AD7" s="63">
        <v>0.31206896551724139</v>
      </c>
      <c r="AF7" s="47" t="s">
        <v>48</v>
      </c>
      <c r="AG7" s="48"/>
      <c r="AH7" s="48"/>
      <c r="AI7" s="48"/>
      <c r="AJ7" s="48"/>
      <c r="AK7" s="49" t="s">
        <v>47</v>
      </c>
      <c r="AL7" s="1"/>
      <c r="AM7" s="2" t="s">
        <v>109</v>
      </c>
      <c r="AN7" s="79" t="str">
        <f>AM7</f>
        <v>http://www.assuranceagency.co.uk/</v>
      </c>
      <c r="AO7" s="80" t="str">
        <f>AR7</f>
        <v>Assurance Nursing &amp; Employment Agency Ltd trains its staff to provide unobtrusive care with privacy, dignity and respect. Our care staff respect cultural diversity and understand that clients and their families wish to be treated with courtesy and sensitivity. Care is personalised to the individual, with the client making their own choices and decisions. Where personal circumstances change, so can the care package. Our care packages are fully flexible and can be adapted at any time, to suit the client.</v>
      </c>
      <c r="AP7" s="74"/>
      <c r="AQ7" s="76"/>
      <c r="AR7" s="138" t="s">
        <v>110</v>
      </c>
      <c r="AS7" s="133" t="s">
        <v>103</v>
      </c>
      <c r="AT7" s="79" t="str">
        <f>AS7</f>
        <v>https://www.rightathomeuk.co.uk/croydon/</v>
      </c>
      <c r="AU7" s="80" t="str">
        <f>AV7</f>
        <v>Our clients receive the care the way they want to have it delivered. They are involved in all decision-making, including agreement of their personalised care plan. We know that emotional and moral support for our clients and their family can be just as important as our specialist care knowledge, so it is ingrained in the support we provide and we always keep in close contact with concerned family and friends. We also understand that good day-to-day communication is vital to give families and loved ones peace of mind, which is why all daily records and communication sheets are kept easily accessible in the clients’ home and any concern can be easily addressed through a call to the office.</v>
      </c>
      <c r="AV7" t="s">
        <v>104</v>
      </c>
    </row>
    <row r="8" spans="2:48" ht="144" customHeight="1" thickBot="1">
      <c r="B8" s="126" t="s">
        <v>7</v>
      </c>
      <c r="C8" s="20" t="e">
        <f>'Profit and Loss Summary'!#REF!</f>
        <v>#REF!</v>
      </c>
      <c r="D8" s="20" t="e">
        <f>'Profit and Loss Summary'!#REF!</f>
        <v>#REF!</v>
      </c>
      <c r="E8" s="20" t="e">
        <f>'Profit and Loss Summary'!#REF!</f>
        <v>#REF!</v>
      </c>
      <c r="F8" s="20" t="e">
        <f>SUM(C8:E8)</f>
        <v>#REF!</v>
      </c>
      <c r="H8" s="21" t="s">
        <v>57</v>
      </c>
      <c r="I8" s="39">
        <f>I7/37.5</f>
        <v>430.08</v>
      </c>
      <c r="J8" s="39">
        <f t="shared" ref="J8:K8" si="1">J7/37.5</f>
        <v>1075.2</v>
      </c>
      <c r="K8" s="39">
        <f t="shared" si="1"/>
        <v>1720.32</v>
      </c>
      <c r="L8" s="24"/>
      <c r="M8" s="40" t="e">
        <f>'Sales Forecast'!#REF!</f>
        <v>#REF!</v>
      </c>
      <c r="N8" s="40" t="e">
        <f>'Sales Forecast'!#REF!</f>
        <v>#REF!</v>
      </c>
      <c r="O8" s="40" t="e">
        <f>'Sales Forecast'!#REF!</f>
        <v>#REF!</v>
      </c>
      <c r="R8" s="30" t="str">
        <f>Cashflow!A57</f>
        <v>Staff DBS and Training Cost</v>
      </c>
      <c r="S8" s="85">
        <f>Cashflow!B57</f>
        <v>0</v>
      </c>
      <c r="W8" s="12"/>
      <c r="X8" s="91" t="s">
        <v>86</v>
      </c>
      <c r="Y8" s="92" t="s">
        <v>55</v>
      </c>
      <c r="Z8" s="93">
        <f>Z5*1.3</f>
        <v>37.700000000000003</v>
      </c>
      <c r="AA8" s="93">
        <f>AA5*1.3</f>
        <v>29.900000000000002</v>
      </c>
      <c r="AB8" s="93">
        <v>1.625</v>
      </c>
      <c r="AC8" s="94">
        <v>34.125</v>
      </c>
      <c r="AD8" s="95">
        <v>9.4827586206896616E-2</v>
      </c>
      <c r="AF8" s="44" t="s">
        <v>49</v>
      </c>
      <c r="AG8" s="46"/>
      <c r="AH8" s="46"/>
      <c r="AI8" s="46"/>
      <c r="AJ8" s="46"/>
      <c r="AK8" s="45" t="s">
        <v>47</v>
      </c>
      <c r="AL8" s="1"/>
      <c r="AM8" s="2" t="s">
        <v>111</v>
      </c>
      <c r="AN8" s="78" t="str">
        <f>AM8</f>
        <v>http://bc-healthcare.co.uk/</v>
      </c>
      <c r="AO8" s="77" t="str">
        <f>AR8</f>
        <v>Our business is to provide you with a complete range of contract and permanent recruitment solutions to all of your health and social care recruitment needs throughout the UK</v>
      </c>
      <c r="AP8" s="73"/>
      <c r="AQ8" s="75"/>
      <c r="AR8" s="139" t="s">
        <v>112</v>
      </c>
      <c r="AS8" t="s">
        <v>105</v>
      </c>
      <c r="AT8" s="78" t="str">
        <f>AS8</f>
        <v>http://www.premiercareservices.co.uk/</v>
      </c>
      <c r="AU8" s="77" t="str">
        <f>AV8</f>
        <v>Premier Care Services Ltd was established in 2003 and is one of the oldest established care providers in Croydon. Our aim at Premier Care Services Ltd is to support Service users by providing affordable, reliable and flexible care services, which are easily accessible, from local base and which enable Service users to maintain their chosen independent lifestyle as far as possible in appropriate care settings. Personalised care, with a compassionate approach and dedicated service is our main message which reflects throughout our organisation.</v>
      </c>
      <c r="AV8" s="136" t="s">
        <v>106</v>
      </c>
    </row>
    <row r="9" spans="2:48" ht="63" customHeight="1" thickBot="1">
      <c r="B9" s="128" t="s">
        <v>36</v>
      </c>
      <c r="C9" s="16" t="e">
        <f>SUM(C8+C6)</f>
        <v>#REF!</v>
      </c>
      <c r="D9" s="16" t="e">
        <f t="shared" ref="D9:E9" si="2">SUM(D8+D6)</f>
        <v>#REF!</v>
      </c>
      <c r="E9" s="16" t="e">
        <f t="shared" si="2"/>
        <v>#REF!</v>
      </c>
      <c r="F9" s="13"/>
      <c r="H9" s="8" t="s">
        <v>59</v>
      </c>
      <c r="I9" s="66">
        <f>I8/44</f>
        <v>9.7745454545454535</v>
      </c>
      <c r="J9" s="66">
        <f t="shared" ref="J9:K9" si="3">J8/44</f>
        <v>24.436363636363637</v>
      </c>
      <c r="K9" s="66">
        <f t="shared" si="3"/>
        <v>39.098181818181814</v>
      </c>
      <c r="M9" s="9">
        <f>'Sales Forecast'!O39</f>
        <v>92960</v>
      </c>
      <c r="N9" s="10">
        <f>'Sales Forecast'!AD39</f>
        <v>318528</v>
      </c>
      <c r="O9" s="10">
        <f>'Sales Forecast'!AS39</f>
        <v>544320</v>
      </c>
      <c r="R9" s="31" t="str">
        <f>Cashflow!A58</f>
        <v>Uniforms</v>
      </c>
      <c r="S9" s="27">
        <f>Cashflow!B58</f>
        <v>0</v>
      </c>
      <c r="W9" s="12"/>
      <c r="X9" s="96" t="s">
        <v>87</v>
      </c>
      <c r="Y9" s="97" t="s">
        <v>55</v>
      </c>
      <c r="Z9" s="98">
        <f>Z6*1.3</f>
        <v>17.55</v>
      </c>
      <c r="AA9" s="98">
        <f t="shared" ref="AA9:AA10" si="4">AA6*1.3</f>
        <v>11.05</v>
      </c>
      <c r="AB9" s="98">
        <v>0.5525000000000001</v>
      </c>
      <c r="AC9" s="99">
        <v>11.602500000000001</v>
      </c>
      <c r="AD9" s="100">
        <v>0.33888888888888885</v>
      </c>
      <c r="AF9" s="47" t="s">
        <v>50</v>
      </c>
      <c r="AG9" s="84" t="s">
        <v>76</v>
      </c>
      <c r="AH9" s="50"/>
      <c r="AI9" s="50" t="s">
        <v>47</v>
      </c>
      <c r="AJ9" s="50"/>
      <c r="AK9" s="51"/>
      <c r="AL9" s="1"/>
      <c r="AR9" s="132"/>
      <c r="AS9" s="2"/>
      <c r="AV9" s="134"/>
    </row>
    <row r="10" spans="2:48" ht="30.75" customHeight="1" thickBot="1">
      <c r="B10" s="129" t="s">
        <v>19</v>
      </c>
      <c r="C10" s="25" t="e">
        <f>C9/C4</f>
        <v>#REF!</v>
      </c>
      <c r="D10" s="25" t="e">
        <f>D9/D4</f>
        <v>#REF!</v>
      </c>
      <c r="E10" s="25" t="e">
        <f>E9/E4</f>
        <v>#REF!</v>
      </c>
      <c r="F10" s="25"/>
      <c r="H10" s="21" t="s">
        <v>60</v>
      </c>
      <c r="I10" s="39">
        <f>I9*3</f>
        <v>29.323636363636361</v>
      </c>
      <c r="J10" s="39">
        <f t="shared" ref="J10:K10" si="5">J9*3</f>
        <v>73.309090909090912</v>
      </c>
      <c r="K10" s="39">
        <f t="shared" si="5"/>
        <v>117.29454545454544</v>
      </c>
      <c r="M10" s="40">
        <f>'Sales Forecast'!O40</f>
        <v>108065.99999999999</v>
      </c>
      <c r="N10" s="40">
        <f>'Sales Forecast'!AD40</f>
        <v>370288.79999999993</v>
      </c>
      <c r="O10" s="40">
        <f>'Sales Forecast'!AS40</f>
        <v>632772</v>
      </c>
      <c r="R10" s="30" t="s">
        <v>44</v>
      </c>
      <c r="S10" s="85">
        <f>S11-S9-S8-S7-S6-S5</f>
        <v>15360</v>
      </c>
      <c r="W10" s="12"/>
      <c r="X10" s="91" t="s">
        <v>88</v>
      </c>
      <c r="Y10" s="92" t="s">
        <v>55</v>
      </c>
      <c r="Z10" s="93">
        <f>Z7*1.3</f>
        <v>18.850000000000001</v>
      </c>
      <c r="AA10" s="93">
        <f t="shared" si="4"/>
        <v>12.35</v>
      </c>
      <c r="AB10" s="93">
        <v>0.61750000000000005</v>
      </c>
      <c r="AC10" s="94">
        <v>12.967499999999999</v>
      </c>
      <c r="AD10" s="95">
        <v>0.31206896551724145</v>
      </c>
      <c r="AF10" s="44" t="s">
        <v>51</v>
      </c>
      <c r="AG10" s="45" t="s">
        <v>47</v>
      </c>
      <c r="AH10" s="45" t="s">
        <v>47</v>
      </c>
      <c r="AI10" s="45"/>
      <c r="AJ10" s="45"/>
      <c r="AK10" s="45" t="s">
        <v>47</v>
      </c>
      <c r="AL10" s="1"/>
      <c r="AR10" s="89"/>
      <c r="AS10" s="2"/>
      <c r="AV10" s="136"/>
    </row>
    <row r="11" spans="2:48" ht="33" thickBot="1">
      <c r="H11" s="8" t="s">
        <v>58</v>
      </c>
      <c r="I11" s="66">
        <v>0</v>
      </c>
      <c r="J11" s="66">
        <v>1</v>
      </c>
      <c r="K11" s="66">
        <v>1</v>
      </c>
      <c r="M11" s="9" t="e">
        <f>'Sales Forecast'!#REF!</f>
        <v>#REF!</v>
      </c>
      <c r="N11" s="10" t="e">
        <f>'Sales Forecast'!#REF!</f>
        <v>#REF!</v>
      </c>
      <c r="O11" s="10" t="e">
        <f>'Sales Forecast'!#REF!</f>
        <v>#REF!</v>
      </c>
      <c r="R11" s="31" t="s">
        <v>0</v>
      </c>
      <c r="S11" s="27">
        <f>Cashflow!B5</f>
        <v>20000</v>
      </c>
      <c r="X11" s="57" t="s">
        <v>89</v>
      </c>
      <c r="Y11" s="58" t="s">
        <v>55</v>
      </c>
      <c r="Z11" s="61">
        <f>Z5*1.6</f>
        <v>46.400000000000006</v>
      </c>
      <c r="AA11" s="61">
        <f>AA5*1.6</f>
        <v>36.800000000000004</v>
      </c>
      <c r="AB11" s="61">
        <v>2</v>
      </c>
      <c r="AC11" s="71">
        <v>42</v>
      </c>
      <c r="AD11" s="63">
        <v>9.4827586206896658E-2</v>
      </c>
      <c r="AF11" s="52" t="s">
        <v>52</v>
      </c>
      <c r="AG11" s="50" t="s">
        <v>47</v>
      </c>
      <c r="AH11" s="50" t="s">
        <v>47</v>
      </c>
      <c r="AI11" s="50" t="s">
        <v>47</v>
      </c>
      <c r="AJ11" s="50"/>
      <c r="AK11" s="53"/>
      <c r="AL11" s="1"/>
      <c r="AR11" s="90"/>
      <c r="AV11" s="134"/>
    </row>
    <row r="12" spans="2:48" ht="45.75" customHeight="1" thickBot="1">
      <c r="E12" s="68">
        <v>225507.42199999993</v>
      </c>
      <c r="H12"/>
      <c r="I12"/>
      <c r="J12"/>
      <c r="K12"/>
      <c r="L12"/>
      <c r="M12"/>
      <c r="N12"/>
      <c r="X12" s="91" t="s">
        <v>90</v>
      </c>
      <c r="Y12" s="92" t="s">
        <v>55</v>
      </c>
      <c r="Z12" s="93">
        <f t="shared" ref="Z12:AA13" si="6">Z6*1.6</f>
        <v>21.6</v>
      </c>
      <c r="AA12" s="93">
        <f t="shared" si="6"/>
        <v>13.600000000000001</v>
      </c>
      <c r="AB12" s="93">
        <v>0.68000000000000016</v>
      </c>
      <c r="AC12" s="94">
        <v>14.280000000000001</v>
      </c>
      <c r="AD12" s="95">
        <v>0.33888888888888891</v>
      </c>
      <c r="AF12" s="54" t="s">
        <v>53</v>
      </c>
      <c r="AG12" s="55" t="s">
        <v>47</v>
      </c>
      <c r="AH12" s="55"/>
      <c r="AI12" s="55"/>
      <c r="AJ12" s="55"/>
      <c r="AK12" s="55" t="s">
        <v>47</v>
      </c>
      <c r="AL12" s="1"/>
      <c r="AV12" s="136"/>
    </row>
    <row r="13" spans="2:48" ht="30.75" customHeight="1" thickBot="1">
      <c r="H13"/>
      <c r="I13"/>
      <c r="J13"/>
      <c r="K13"/>
      <c r="L13"/>
      <c r="M13"/>
      <c r="N13"/>
      <c r="X13" s="96" t="s">
        <v>91</v>
      </c>
      <c r="Y13" s="97" t="s">
        <v>55</v>
      </c>
      <c r="Z13" s="61">
        <f t="shared" si="6"/>
        <v>23.200000000000003</v>
      </c>
      <c r="AA13" s="61">
        <f t="shared" si="6"/>
        <v>15.200000000000001</v>
      </c>
      <c r="AB13" s="98">
        <v>0.76000000000000012</v>
      </c>
      <c r="AC13" s="99">
        <v>15.96</v>
      </c>
      <c r="AD13" s="100">
        <v>0.31206896551724145</v>
      </c>
      <c r="AF13" s="52" t="s">
        <v>63</v>
      </c>
      <c r="AG13" s="50"/>
      <c r="AH13" s="50"/>
      <c r="AI13" s="50"/>
      <c r="AJ13" s="50" t="s">
        <v>47</v>
      </c>
      <c r="AK13" s="53"/>
      <c r="AL13" s="1"/>
      <c r="AS13" s="86"/>
      <c r="AT13" s="87">
        <v>0.62091078928888477</v>
      </c>
      <c r="AV13" s="88"/>
    </row>
    <row r="14" spans="2:48" ht="22" thickBot="1">
      <c r="H14"/>
      <c r="I14"/>
      <c r="J14"/>
      <c r="K14"/>
      <c r="L14"/>
      <c r="M14"/>
      <c r="N14"/>
      <c r="U14" s="1"/>
      <c r="V14" s="32"/>
      <c r="W14" s="32"/>
      <c r="X14" s="32"/>
      <c r="Y14" s="32"/>
      <c r="Z14" s="32"/>
      <c r="AA14" s="32"/>
      <c r="AB14" s="32"/>
      <c r="AC14" s="32"/>
      <c r="AD14" s="32"/>
      <c r="AF14" s="54" t="s">
        <v>64</v>
      </c>
      <c r="AG14" s="55" t="s">
        <v>47</v>
      </c>
      <c r="AH14" s="55"/>
      <c r="AI14" s="55"/>
      <c r="AJ14" s="55"/>
      <c r="AK14" s="56"/>
      <c r="AL14" s="1"/>
      <c r="AS14" s="86"/>
      <c r="AT14" s="87">
        <v>0.37908921071111523</v>
      </c>
      <c r="AV14" s="88"/>
    </row>
    <row r="15" spans="2:48" ht="33" thickBot="1">
      <c r="B15" s="131"/>
      <c r="C15" s="5"/>
      <c r="H15"/>
      <c r="I15"/>
      <c r="J15"/>
      <c r="K15"/>
      <c r="L15"/>
      <c r="M15"/>
      <c r="N15"/>
      <c r="U15" s="32"/>
      <c r="V15" s="33"/>
      <c r="W15" s="34"/>
      <c r="X15" s="34"/>
      <c r="Y15" s="34"/>
      <c r="Z15" s="34"/>
      <c r="AA15" s="34"/>
      <c r="AB15" s="34"/>
      <c r="AC15" s="34"/>
      <c r="AD15" s="34"/>
      <c r="AF15" s="52" t="s">
        <v>65</v>
      </c>
      <c r="AG15" s="50" t="s">
        <v>47</v>
      </c>
      <c r="AH15" s="50"/>
      <c r="AI15" s="50"/>
      <c r="AJ15" s="50"/>
      <c r="AK15" s="53"/>
    </row>
    <row r="16" spans="2:48" ht="30.75" customHeight="1">
      <c r="H16"/>
      <c r="I16"/>
      <c r="J16"/>
      <c r="K16"/>
      <c r="L16"/>
      <c r="M16"/>
      <c r="N16"/>
      <c r="U16" s="32"/>
      <c r="V16" s="35"/>
      <c r="W16" s="34"/>
      <c r="X16" s="400" t="s">
        <v>94</v>
      </c>
      <c r="Y16" s="400" t="s">
        <v>54</v>
      </c>
      <c r="Z16" s="400" t="s">
        <v>66</v>
      </c>
      <c r="AA16" s="400" t="s">
        <v>67</v>
      </c>
      <c r="AB16" s="400" t="s">
        <v>68</v>
      </c>
      <c r="AC16" s="400" t="s">
        <v>69</v>
      </c>
      <c r="AD16" s="400" t="s">
        <v>95</v>
      </c>
      <c r="AE16" s="1"/>
    </row>
    <row r="17" spans="8:38" ht="30.75" customHeight="1" thickBot="1">
      <c r="H17"/>
      <c r="I17"/>
      <c r="J17"/>
      <c r="K17"/>
      <c r="L17"/>
      <c r="M17"/>
      <c r="N17"/>
      <c r="X17" s="401"/>
      <c r="Y17" s="401"/>
      <c r="Z17" s="401"/>
      <c r="AA17" s="401"/>
      <c r="AB17" s="401"/>
      <c r="AC17" s="401"/>
      <c r="AD17" s="401"/>
      <c r="AE17" s="1"/>
    </row>
    <row r="18" spans="8:38" ht="30.75" customHeight="1" thickBot="1">
      <c r="H18"/>
      <c r="I18"/>
      <c r="J18"/>
      <c r="K18"/>
      <c r="L18"/>
      <c r="M18"/>
      <c r="N18"/>
      <c r="X18" s="101" t="s">
        <v>92</v>
      </c>
      <c r="Y18" s="102" t="s">
        <v>55</v>
      </c>
      <c r="Z18" s="103">
        <v>18</v>
      </c>
      <c r="AA18" s="103">
        <v>8</v>
      </c>
      <c r="AB18" s="103">
        <f>AA18*0.05</f>
        <v>0.4</v>
      </c>
      <c r="AC18" s="103">
        <f>SUM(AA18:AB18)</f>
        <v>8.4</v>
      </c>
      <c r="AD18" s="104">
        <f>AE18/Z18</f>
        <v>0.53333333333333333</v>
      </c>
      <c r="AE18" s="109">
        <f>Z18-AC18</f>
        <v>9.6</v>
      </c>
      <c r="AL18" s="1"/>
    </row>
    <row r="19" spans="8:38" ht="60.75" customHeight="1" thickBot="1">
      <c r="H19"/>
      <c r="I19"/>
      <c r="J19"/>
      <c r="K19"/>
      <c r="L19"/>
      <c r="M19"/>
      <c r="N19"/>
      <c r="X19" s="105" t="s">
        <v>93</v>
      </c>
      <c r="Y19" s="106" t="s">
        <v>55</v>
      </c>
      <c r="Z19" s="107">
        <v>13.5</v>
      </c>
      <c r="AA19" s="107">
        <v>8</v>
      </c>
      <c r="AB19" s="108">
        <f>AA19*0.05</f>
        <v>0.4</v>
      </c>
      <c r="AC19" s="108">
        <f>SUM(AA19:AB19)</f>
        <v>8.4</v>
      </c>
      <c r="AD19" s="110">
        <f>AE19/Z19</f>
        <v>0.37777777777777777</v>
      </c>
      <c r="AE19" s="109">
        <f t="shared" ref="AE19:AE23" si="7">Z19-AC19</f>
        <v>5.0999999999999996</v>
      </c>
    </row>
    <row r="20" spans="8:38" ht="33" thickBot="1">
      <c r="H20"/>
      <c r="I20"/>
      <c r="J20"/>
      <c r="K20"/>
      <c r="L20"/>
      <c r="M20"/>
      <c r="N20"/>
      <c r="X20" s="101" t="str">
        <f>'Sales Forecast'!A41</f>
        <v>Private Clients +25%</v>
      </c>
      <c r="Y20" s="102" t="s">
        <v>55</v>
      </c>
      <c r="Z20" s="103">
        <f>'Sales Forecast'!B41</f>
        <v>25</v>
      </c>
      <c r="AA20" s="103">
        <f>AA18*1.3</f>
        <v>10.4</v>
      </c>
      <c r="AB20" s="103">
        <f t="shared" ref="AB20:AB23" si="8">AA20*0.05</f>
        <v>0.52</v>
      </c>
      <c r="AC20" s="103">
        <f t="shared" ref="AC20:AC23" si="9">SUM(AA20:AB20)</f>
        <v>10.92</v>
      </c>
      <c r="AD20" s="104">
        <f t="shared" ref="AD20:AD23" si="10">AE20/Z20</f>
        <v>0.56320000000000003</v>
      </c>
      <c r="AE20" s="109">
        <f t="shared" si="7"/>
        <v>14.08</v>
      </c>
    </row>
    <row r="21" spans="8:38" ht="33" thickBot="1">
      <c r="X21" s="105" t="str">
        <f>'Sales Forecast'!A42</f>
        <v>Social Services +25%</v>
      </c>
      <c r="Y21" s="106" t="s">
        <v>55</v>
      </c>
      <c r="Z21" s="107">
        <f>'Sales Forecast'!B42</f>
        <v>19.375</v>
      </c>
      <c r="AA21" s="107">
        <f>AA19*1.3</f>
        <v>10.4</v>
      </c>
      <c r="AB21" s="108">
        <f t="shared" si="8"/>
        <v>0.52</v>
      </c>
      <c r="AC21" s="108">
        <f t="shared" si="9"/>
        <v>10.92</v>
      </c>
      <c r="AD21" s="110">
        <f t="shared" si="10"/>
        <v>0.43638709677419357</v>
      </c>
      <c r="AE21" s="109">
        <f t="shared" si="7"/>
        <v>8.4550000000000001</v>
      </c>
    </row>
    <row r="22" spans="8:38" ht="33" thickBot="1">
      <c r="X22" s="101" t="str">
        <f>'Sales Forecast'!A43</f>
        <v>Private Clients +50%</v>
      </c>
      <c r="Y22" s="102" t="s">
        <v>55</v>
      </c>
      <c r="Z22" s="103">
        <f>'Sales Forecast'!B43</f>
        <v>30</v>
      </c>
      <c r="AA22" s="103">
        <f>AA18*1.6</f>
        <v>12.8</v>
      </c>
      <c r="AB22" s="103">
        <f t="shared" si="8"/>
        <v>0.64000000000000012</v>
      </c>
      <c r="AC22" s="103">
        <f t="shared" si="9"/>
        <v>13.440000000000001</v>
      </c>
      <c r="AD22" s="104">
        <f t="shared" si="10"/>
        <v>0.55199999999999994</v>
      </c>
      <c r="AE22" s="109">
        <f t="shared" si="7"/>
        <v>16.559999999999999</v>
      </c>
    </row>
    <row r="23" spans="8:38" ht="33" thickBot="1">
      <c r="H23" s="41"/>
      <c r="I23" s="42"/>
      <c r="J23" s="42"/>
      <c r="K23" s="42"/>
      <c r="L23" s="42"/>
      <c r="M23" s="42"/>
      <c r="N23" s="42"/>
      <c r="O23" s="6"/>
      <c r="X23" s="105" t="str">
        <f>'Sales Forecast'!A44</f>
        <v>Social Services +50%</v>
      </c>
      <c r="Y23" s="106" t="s">
        <v>55</v>
      </c>
      <c r="Z23" s="107">
        <f>'Sales Forecast'!B44</f>
        <v>23.25</v>
      </c>
      <c r="AA23" s="107">
        <f>AA19*1.6</f>
        <v>12.8</v>
      </c>
      <c r="AB23" s="108">
        <f t="shared" si="8"/>
        <v>0.64000000000000012</v>
      </c>
      <c r="AC23" s="108">
        <f t="shared" si="9"/>
        <v>13.440000000000001</v>
      </c>
      <c r="AD23" s="110">
        <f t="shared" si="10"/>
        <v>0.42193548387096769</v>
      </c>
      <c r="AE23" s="109">
        <f t="shared" si="7"/>
        <v>9.8099999999999987</v>
      </c>
    </row>
    <row r="24" spans="8:38" ht="33" thickBot="1">
      <c r="H24" s="409"/>
      <c r="I24" s="409" t="s">
        <v>1</v>
      </c>
      <c r="J24" s="409" t="s">
        <v>2</v>
      </c>
      <c r="K24" s="409" t="s">
        <v>3</v>
      </c>
      <c r="L24" s="38"/>
      <c r="M24" s="409" t="s">
        <v>1</v>
      </c>
      <c r="N24" s="409" t="s">
        <v>2</v>
      </c>
      <c r="O24" s="409" t="s">
        <v>3</v>
      </c>
      <c r="X24" s="101" t="str">
        <f>'Sales Forecast'!A45</f>
        <v>Live in package (24hrs)</v>
      </c>
      <c r="Y24" s="102" t="s">
        <v>55</v>
      </c>
      <c r="Z24" s="103">
        <f>'Sales Forecast'!B45</f>
        <v>160</v>
      </c>
      <c r="AA24" s="103">
        <f>Sheet2!C9</f>
        <v>110</v>
      </c>
    </row>
    <row r="25" spans="8:38" ht="30.75" customHeight="1" thickBot="1">
      <c r="H25" s="410"/>
      <c r="I25" s="410"/>
      <c r="J25" s="410"/>
      <c r="K25" s="410"/>
      <c r="L25" s="38"/>
      <c r="M25" s="410"/>
      <c r="N25" s="410"/>
      <c r="O25" s="410"/>
      <c r="X25" s="105" t="str">
        <f>'Sales Forecast'!A46</f>
        <v>Live in package (7 days)</v>
      </c>
      <c r="Y25" s="106" t="s">
        <v>55</v>
      </c>
      <c r="Z25" s="107">
        <f>'Sales Forecast'!B46</f>
        <v>900</v>
      </c>
      <c r="AA25" s="107">
        <f>Sheet2!C10</f>
        <v>550</v>
      </c>
    </row>
    <row r="26" spans="8:38" ht="15.75" customHeight="1" thickBot="1">
      <c r="H26" s="8" t="s">
        <v>42</v>
      </c>
      <c r="I26" s="22">
        <f>SUM(I4:I14)</f>
        <v>32725.178181818181</v>
      </c>
      <c r="J26" s="22">
        <f t="shared" ref="J26:K26" si="11">SUM(J4:J14)</f>
        <v>81813.945454545465</v>
      </c>
      <c r="K26" s="22">
        <f t="shared" si="11"/>
        <v>130901.71272727272</v>
      </c>
      <c r="L26" s="38"/>
      <c r="M26" s="18">
        <f>I26/(I26+I27)</f>
        <v>1</v>
      </c>
      <c r="N26" s="18">
        <f t="shared" ref="N26:O26" si="12">J26/(J26+J27)</f>
        <v>1</v>
      </c>
      <c r="O26" s="18">
        <f t="shared" si="12"/>
        <v>1</v>
      </c>
    </row>
    <row r="27" spans="8:38" ht="30.75" customHeight="1" thickBot="1">
      <c r="H27" s="21" t="s">
        <v>40</v>
      </c>
      <c r="I27" s="15">
        <f>SUM(I15)</f>
        <v>0</v>
      </c>
      <c r="J27" s="15">
        <f t="shared" ref="J27:K27" si="13">SUM(J15)</f>
        <v>0</v>
      </c>
      <c r="K27" s="15">
        <f t="shared" si="13"/>
        <v>0</v>
      </c>
      <c r="L27" s="38"/>
      <c r="M27" s="14">
        <f>I27/(I26+I27)</f>
        <v>0</v>
      </c>
      <c r="N27" s="14">
        <f t="shared" ref="N27:O27" si="14">J27/(J26+J27)</f>
        <v>0</v>
      </c>
      <c r="O27" s="14">
        <f t="shared" si="14"/>
        <v>0</v>
      </c>
    </row>
    <row r="28" spans="8:38" ht="17" thickBot="1">
      <c r="H28" s="8" t="s">
        <v>41</v>
      </c>
      <c r="I28" s="22">
        <f>I16</f>
        <v>0</v>
      </c>
      <c r="J28" s="22">
        <f t="shared" ref="J28:K28" si="15">J16</f>
        <v>0</v>
      </c>
      <c r="K28" s="22">
        <f t="shared" si="15"/>
        <v>0</v>
      </c>
      <c r="L28" s="38"/>
      <c r="M28" s="18">
        <f>I28/I29</f>
        <v>0</v>
      </c>
      <c r="N28" s="18">
        <f t="shared" ref="N28:O28" si="16">J28/J29</f>
        <v>0</v>
      </c>
      <c r="O28" s="18">
        <f t="shared" si="16"/>
        <v>0</v>
      </c>
    </row>
    <row r="29" spans="8:38" ht="17" thickBot="1">
      <c r="H29" s="23" t="s">
        <v>0</v>
      </c>
      <c r="I29" s="15">
        <f>SUM(I26:I28)</f>
        <v>32725.178181818181</v>
      </c>
      <c r="J29" s="15">
        <f t="shared" ref="J29" si="17">SUM(J26:J28)</f>
        <v>81813.945454545465</v>
      </c>
      <c r="K29" s="15">
        <f t="shared" ref="K29" si="18">SUM(K26:K28)</f>
        <v>130901.71272727272</v>
      </c>
      <c r="L29" s="38"/>
      <c r="M29" s="14"/>
      <c r="N29" s="14"/>
      <c r="O29" s="14"/>
    </row>
    <row r="30" spans="8:38" ht="16" thickBot="1">
      <c r="L30" s="24"/>
      <c r="M30" s="24"/>
      <c r="N30" s="24"/>
    </row>
    <row r="31" spans="8:38" ht="16">
      <c r="H31" s="36"/>
      <c r="I31" s="36" t="s">
        <v>1</v>
      </c>
      <c r="J31" s="36" t="s">
        <v>2</v>
      </c>
      <c r="K31" s="36" t="s">
        <v>3</v>
      </c>
      <c r="L31" s="24"/>
      <c r="M31"/>
      <c r="N31"/>
    </row>
    <row r="32" spans="8:38" ht="16" thickBot="1">
      <c r="H32" s="37"/>
      <c r="I32" s="37"/>
      <c r="J32" s="37"/>
      <c r="K32" s="37"/>
      <c r="L32" s="24"/>
      <c r="M32"/>
      <c r="N32"/>
    </row>
    <row r="33" spans="8:14" ht="17" thickBot="1">
      <c r="H33" s="8" t="s">
        <v>37</v>
      </c>
      <c r="I33" s="22">
        <f>I29</f>
        <v>32725.178181818181</v>
      </c>
      <c r="J33" s="22">
        <f t="shared" ref="J33:K33" si="19">J29</f>
        <v>81813.945454545465</v>
      </c>
      <c r="K33" s="22">
        <f t="shared" si="19"/>
        <v>130901.71272727272</v>
      </c>
      <c r="L33" s="24"/>
      <c r="M33"/>
      <c r="N33"/>
    </row>
    <row r="34" spans="8:14" ht="15.75" customHeight="1" thickBot="1">
      <c r="H34" s="21" t="s">
        <v>5</v>
      </c>
      <c r="I34" s="13">
        <f>M17</f>
        <v>0</v>
      </c>
      <c r="J34" s="13">
        <f t="shared" ref="J34:K34" si="20">N17</f>
        <v>0</v>
      </c>
      <c r="K34" s="13">
        <f t="shared" si="20"/>
        <v>0</v>
      </c>
      <c r="L34" s="24"/>
      <c r="M34"/>
      <c r="N34"/>
    </row>
    <row r="35" spans="8:14" ht="17" thickBot="1">
      <c r="H35" s="8" t="s">
        <v>43</v>
      </c>
      <c r="I35" s="43">
        <f>I34/I33</f>
        <v>0</v>
      </c>
      <c r="J35" s="43">
        <f t="shared" ref="J35:K35" si="21">J34/J33</f>
        <v>0</v>
      </c>
      <c r="K35" s="43">
        <f t="shared" si="21"/>
        <v>0</v>
      </c>
      <c r="L35" s="24"/>
      <c r="M35"/>
      <c r="N35"/>
    </row>
    <row r="36" spans="8:14">
      <c r="H36"/>
      <c r="I36"/>
      <c r="J36"/>
      <c r="K36"/>
      <c r="L36"/>
      <c r="M36"/>
      <c r="N36"/>
    </row>
    <row r="37" spans="8:14">
      <c r="H37"/>
      <c r="I37"/>
      <c r="J37"/>
      <c r="K37"/>
      <c r="L37"/>
      <c r="M37"/>
      <c r="N37"/>
    </row>
    <row r="38" spans="8:14">
      <c r="H38"/>
      <c r="I38"/>
      <c r="J38"/>
      <c r="K38"/>
      <c r="L38"/>
      <c r="M38"/>
      <c r="N38"/>
    </row>
    <row r="39" spans="8:14">
      <c r="H39"/>
      <c r="I39"/>
      <c r="J39"/>
      <c r="K39"/>
      <c r="L39"/>
      <c r="M39"/>
      <c r="N39"/>
    </row>
    <row r="40" spans="8:14">
      <c r="H40"/>
      <c r="I40"/>
      <c r="J40"/>
      <c r="K40"/>
      <c r="L40"/>
      <c r="M40"/>
      <c r="N40"/>
    </row>
    <row r="41" spans="8:14">
      <c r="H41"/>
      <c r="I41"/>
      <c r="J41"/>
      <c r="K41"/>
      <c r="L41"/>
      <c r="M41"/>
      <c r="N41"/>
    </row>
    <row r="42" spans="8:14">
      <c r="H42"/>
      <c r="I42"/>
      <c r="J42"/>
      <c r="K42"/>
      <c r="L42"/>
      <c r="M42"/>
      <c r="N42"/>
    </row>
    <row r="43" spans="8:14">
      <c r="H43"/>
      <c r="I43"/>
      <c r="J43"/>
      <c r="K43"/>
      <c r="L43"/>
      <c r="M43"/>
      <c r="N43"/>
    </row>
  </sheetData>
  <mergeCells count="47">
    <mergeCell ref="AC16:AC17"/>
    <mergeCell ref="AD16:AD17"/>
    <mergeCell ref="X16:X17"/>
    <mergeCell ref="Y16:Y17"/>
    <mergeCell ref="Z16:Z17"/>
    <mergeCell ref="AA16:AA17"/>
    <mergeCell ref="AB16:AB17"/>
    <mergeCell ref="AT4:AT5"/>
    <mergeCell ref="AU4:AU5"/>
    <mergeCell ref="AJ4:AJ5"/>
    <mergeCell ref="AH4:AH5"/>
    <mergeCell ref="N24:N25"/>
    <mergeCell ref="S3:S4"/>
    <mergeCell ref="AN4:AN5"/>
    <mergeCell ref="AO4:AO5"/>
    <mergeCell ref="AP4:AP5"/>
    <mergeCell ref="AQ4:AQ5"/>
    <mergeCell ref="O24:O25"/>
    <mergeCell ref="AD3:AD4"/>
    <mergeCell ref="X3:X4"/>
    <mergeCell ref="Y3:Y4"/>
    <mergeCell ref="Z3:Z4"/>
    <mergeCell ref="AC3:AC4"/>
    <mergeCell ref="M2:M3"/>
    <mergeCell ref="N2:N3"/>
    <mergeCell ref="R3:R4"/>
    <mergeCell ref="H2:H3"/>
    <mergeCell ref="I2:I3"/>
    <mergeCell ref="J2:J3"/>
    <mergeCell ref="K2:K3"/>
    <mergeCell ref="O2:O3"/>
    <mergeCell ref="H24:H25"/>
    <mergeCell ref="I24:I25"/>
    <mergeCell ref="J24:J25"/>
    <mergeCell ref="K24:K25"/>
    <mergeCell ref="M24:M25"/>
    <mergeCell ref="B2:B3"/>
    <mergeCell ref="C2:C3"/>
    <mergeCell ref="D2:D3"/>
    <mergeCell ref="E2:E3"/>
    <mergeCell ref="F2:F3"/>
    <mergeCell ref="AB3:AB4"/>
    <mergeCell ref="AA3:AA4"/>
    <mergeCell ref="AF4:AF5"/>
    <mergeCell ref="AG4:AG5"/>
    <mergeCell ref="AK4:AK5"/>
    <mergeCell ref="AI4:AI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Sales Forecast</vt:lpstr>
      <vt:lpstr>Cashflow</vt:lpstr>
      <vt:lpstr>Profit and Loss Summary</vt:lpstr>
      <vt:lpstr>Sheet3</vt:lpstr>
      <vt:lpstr>Sheet1</vt:lpstr>
      <vt:lpstr>Sheet2</vt:lpstr>
      <vt:lpstr>Tables</vt:lpstr>
      <vt:lpstr>Cashflow!Print_Area</vt:lpstr>
      <vt:lpstr>'Profit and Loss Summary'!Print_Area</vt:lpstr>
      <vt:lpstr>'Sales Forecast'!Print_Area</vt:lpstr>
      <vt:lpstr>Cashflow!Print_Titles</vt:lpstr>
      <vt:lpstr>'Sales Forecast'!Print_Titles</vt:lpstr>
    </vt:vector>
  </TitlesOfParts>
  <Company>Omnix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Sahan Angunawela</dc:creator>
  <cp:lastModifiedBy>Microsoft Office User</cp:lastModifiedBy>
  <cp:lastPrinted>2018-09-04T20:07:20Z</cp:lastPrinted>
  <dcterms:created xsi:type="dcterms:W3CDTF">2008-06-23T10:46:16Z</dcterms:created>
  <dcterms:modified xsi:type="dcterms:W3CDTF">2019-11-19T09:54:54Z</dcterms:modified>
</cp:coreProperties>
</file>